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90" windowHeight="7290" tabRatio="773" activeTab="0"/>
  </bookViews>
  <sheets>
    <sheet name="Table_1_Overall_budget" sheetId="1" r:id="rId1"/>
    <sheet name="Table_2_PP_categories" sheetId="2" r:id="rId2"/>
    <sheet name="Table_3_GA_PP_categories" sheetId="3" r:id="rId3"/>
    <sheet name="Table_4_Sources_ of_funding" sheetId="4" r:id="rId4"/>
  </sheets>
  <definedNames>
    <definedName name="_xlnm.Print_Area" localSheetId="0">'Table_1_Overall_budget'!$A$1:$J$236</definedName>
    <definedName name="_xlnm.Print_Area" localSheetId="1">'Table_2_PP_categories'!$A$1:$H$17</definedName>
    <definedName name="_xlnm.Print_Area" localSheetId="2">'Table_3_GA_PP_categories'!$A$1:$M$48</definedName>
    <definedName name="_xlnm.Print_Area" localSheetId="3">'Table_4_Sources_ of_funding'!$A$1:$D$40</definedName>
  </definedNames>
  <calcPr fullCalcOnLoad="1"/>
</workbook>
</file>

<file path=xl/sharedStrings.xml><?xml version="1.0" encoding="utf-8"?>
<sst xmlns="http://schemas.openxmlformats.org/spreadsheetml/2006/main" count="856" uniqueCount="329">
  <si>
    <t>1.2.12 Tematic expert (hot spots) (GA1, GA2, GA3, GA4, GA5, GA6)</t>
  </si>
  <si>
    <t>1.2.13 Tematic expert (national politics/legislation ) (GA1, GA2, GA3, GA4, GA5, GA6)</t>
  </si>
  <si>
    <t>1.2.14. Expert  (hot spots) GA1, GA2, GA3</t>
  </si>
  <si>
    <t>1.2.15 project assistant</t>
  </si>
  <si>
    <t>1.2.16 Environmental expert - scientific adviser  (GA1, GA2, GA3, GA4, GA5, GA6)</t>
  </si>
  <si>
    <t>1.2.17 Thematic expert (environmental expert)  (GA1, GA2, GA3, GA4 and GA5)</t>
  </si>
  <si>
    <t>1.2.19 Thematic expert (environmental expert) (GA2, GA3, GA4 and GA5)</t>
  </si>
  <si>
    <t>1.2.20 Thematic expert (environmental expert) (GA2, GA3, GA4 and GA5)</t>
  </si>
  <si>
    <t>1.2.21 Thematic expert (environmental expert) (GA2, GA3, GA4 and GA5)</t>
  </si>
  <si>
    <t>1.2.22 Tematic expert on hot spots (GA1, GA2, GA3, GA4, GA5, GA6)</t>
  </si>
  <si>
    <t xml:space="preserve">1.2.23 Tematic expert on biological data base (GA1, GA2, GA3, GA4, GA5, GA6) </t>
  </si>
  <si>
    <t>2.3.1 Other travel expenditures - visas for 1 trip x 2 persons in Bulgaria</t>
  </si>
  <si>
    <t>2.1.18 Second Steering Committee for GA6 - outside of Ukraine  - in Romania - 2 persons from Odessa to Corbu, Constanta county</t>
  </si>
  <si>
    <t>2.1.19 Final Steering Committee for GA6 - outside of Ukraine  - in Romania - 2 persons from Odessa to Corbu, Constanta county</t>
  </si>
  <si>
    <t>2.1.20 First training for GA4 - outside of Ukraine - in Turkey - 2 persons from Odessa to Istanbul</t>
  </si>
  <si>
    <t>2.1.21 Second training for GA4 - outside of Ukraine - in Georgia - 2 persons  from Odessa to Batumi</t>
  </si>
  <si>
    <t>2.1.22 Second stakeholder meeting for GA4 - outside of Ukraine in Bulgaria - 2 persons from Odessa to Burgas</t>
  </si>
  <si>
    <t xml:space="preserve">2.1.23 Local trips for GA5 to the meetings with project target groups, etc. for coordination activity, discussions and consultations  - 1 person from Odessa to Kiev </t>
  </si>
  <si>
    <t>2.1.25 First training for GA4 in Turkey, 2 persons from Burgas to Istanbul</t>
  </si>
  <si>
    <t>2.1.28 Second Training for GA4 in Georgia, 1 person from Burgas to Batumi</t>
  </si>
  <si>
    <t>2.1.29 First Steering Committee Meeting for GA6 in Romania, 2 persons from Burgas to Corbu, Constanta county</t>
  </si>
  <si>
    <t xml:space="preserve">2.1.30 Second Steering Committee Meeting for GA6 in Romania, 1 person from Burgas to Corbu, Constanta county </t>
  </si>
  <si>
    <t>2.1.31 Final Steering Committee Meeting for GA6 in Romania, 2 persons from Burgas to Corbu, Constanta county</t>
  </si>
  <si>
    <t>2.1.33 Second Training for GA4 in Georgia (1 person from Varna, Bulgaria to Batumi, Georgia)</t>
  </si>
  <si>
    <t>2.1.34 First training for GA4 in Turkey (2 persons from Varna, Bulgaria to Istanbul, Turkey)</t>
  </si>
  <si>
    <t>2.1.37 First Steering Committee Meeting in Romania 2 persons from Varna, Bulgaria to Corbu, Romania) GA6</t>
  </si>
  <si>
    <t>2.1.38 Second Steering Committee Meeting in Romania (1 person from Varna, Bulgaria to Corbu, Romania) GA6</t>
  </si>
  <si>
    <t>2.1.39 Final Steering Committee Meeting in Romania (2 persons from Varna, Bulgaria to Corbu, Romania) GA6</t>
  </si>
  <si>
    <t>2.1.40 National inceptional meetings  for GA 5, 5 persons from Corbu to Constanta county</t>
  </si>
  <si>
    <t>2.1.41 National inceptional meetings GA 5 10 persons from Tbilisi to Poti and Batumi</t>
  </si>
  <si>
    <t>2.1.42 National inceptional meetings for GA5 10 persons in Burgas</t>
  </si>
  <si>
    <t xml:space="preserve">2.1.43 National inceptional meetings for GA5 10 persons from Varna to Burgas </t>
  </si>
  <si>
    <t>2.2.18 Per diem for Second Steering Committee for GA6 - outside of Ukraine  - in Romania (2 persons with Ukrainian nationality x 1 trip x 3 days)</t>
  </si>
  <si>
    <t>2.2.19 Per diem for Final Steering Committee for GA6 - outside of Ukraine  - in Romania (2 persons with Ukrainian nationality x 1 trip x 3 days)</t>
  </si>
  <si>
    <t>2.2.20 Per diem for First training for GA4 - outside of Ukraine - in Turkey (2 persons with Ukrainian nationality x 1 trip x 7 days)</t>
  </si>
  <si>
    <t>2.2.21 Per diem for Second training for GA4 - outside of Ukraine - in Georgia (2 persons with Ukrainian nationality x 1 trip x 7 days)</t>
  </si>
  <si>
    <t>2.2.22 Per diem for Second stakeholder meeting for GA4 - outside of Ukraine in Bulgaria (2 persons with Ukrainian nationality x 1 trip x 5 days)</t>
  </si>
  <si>
    <t>2.2.23  Per diem for Local trips for GA5 for dissemination activity in Ukraine (1 person with Ukrainian nationality x 10 trips x 3 days)</t>
  </si>
  <si>
    <t>2.2.24 Per diem for First stakeholder meeting for GA4 in Ukraine (2 persons with Bulgarian nationality x 3 days X 2 nights)</t>
  </si>
  <si>
    <t>2.2.25 Per diem for First training for GA4 in Turkey (2 persons with Bulgarian nationality x 4 days X 3 nights)</t>
  </si>
  <si>
    <t>2.2.26 Per diem for First Workshop for GA 4 in Ukraine (2 persons with Bulgarian nationality x 4 days X 3 nights)</t>
  </si>
  <si>
    <t>2.2.27 Per diem for Second Workshop for GA 4 in Ukraine (1 person with Bulgarian nationality x 4 days X 3 nights)</t>
  </si>
  <si>
    <t>2.2.28 Per diem for Second Training for GA4 in Georgia (1 person with Bulgarian nationality x 4 days X 3 nights)</t>
  </si>
  <si>
    <t>2.2.29 Per diem for First Steering Committee Meeting for GA6 in Romania (2 persons with Bulgarian nationality x 3 days)</t>
  </si>
  <si>
    <t>2.2.30 Per diem for Second Steering Committee Meeting for GA6 in Romania (1 person with Bulgarian nationality x 3 days X 2 nights)</t>
  </si>
  <si>
    <t>2.2.31 Per diem for Final Steering Committee Meeting for GA6 in Romania (2 persons with Bulgarian nationality x 3 days X 2 nights)</t>
  </si>
  <si>
    <t xml:space="preserve">2.2.32 Per diem for First stakeholder meeting for GA4 in Ukraine (2 persons with Bulgarian nationality x 3 days X 2 nights) </t>
  </si>
  <si>
    <t>2.2.33 Per diem for Second Training for GA4 in Georgia (1 person with Bulgarian nationality x 4 days X 3 nights)</t>
  </si>
  <si>
    <t>2.2.34 Per diem for First training for GA4 in Turkey (2 persons with Bulgarian nationality x 4 days X 3 nights)</t>
  </si>
  <si>
    <t>2.2.35 Per diem for First Workshop for GA 4 in Ukraine (2 persons with Bulgarian nationality x 4 days X 3 nights)</t>
  </si>
  <si>
    <t>2.2.36 Per diem for Second Workshop for GA 4 in Ukraine (1 person with Bulgarian nationality x 4 days X 3 nights)</t>
  </si>
  <si>
    <t>2.2.37 Per diem for First Steering Committee Meeting in Romania (2 persons with Bulgarian nationality x 3 days)</t>
  </si>
  <si>
    <t>2.2.38 Per diem for Second Steering Committee Meeting in Romania (1 person with Bulgarian nationality x 3 days X 2 nights)</t>
  </si>
  <si>
    <t>2.2.39 Per diem for Final Steering Committee Meeting in Romania (2 persons with Bulgarian nationality x 3 days X 2 nights)</t>
  </si>
  <si>
    <t>2.2.40 Per diem for National inceptional meetings  for GA 5 from Corbu to Constanta county (5 persons with Romanian nationality X 1 day)</t>
  </si>
  <si>
    <t>2.2.41 Per diem for National inceptional meetings GA 5 from Tbilisi to Poti and Batumi (10 persons with Georgian nationality X 1 day)</t>
  </si>
  <si>
    <t>2.2.42 Per diem for National inceptional meetings for GA5 in Burgas (10 persons with  Bulgarian nationality X 1 day)</t>
  </si>
  <si>
    <t>2.2.43 Per diem for National inceptional meetings for GA5 from Varna to Burgas (10 persons with  Bulgarian nationality X 1 day)</t>
  </si>
  <si>
    <t>2.1.1 First stakeholder meeting for GA4 in Ukraine (2 persons from Corbu to Odessa)</t>
  </si>
  <si>
    <t>2.1.3 First Workshop for GA 4 in Ukraine (2 persons from Corbu to Odessa)</t>
  </si>
  <si>
    <t>2.1.4 Second Workshop for GA 4 in Ukraine (2 persons from Corbu to Odessa)</t>
  </si>
  <si>
    <t>2.1.9 First stakeholder meeting for GA4 in Ukraine, 1 person from Tbilisi to Odessa</t>
  </si>
  <si>
    <t>2.1.11 First Workshop for GA 4 in Ukraine, 1 person from Tbilisi to  Odessa</t>
  </si>
  <si>
    <t>2.1.12 Second Workshop for GA 4 in Ukraine, 1 person from Tbilisi to  Odessa</t>
  </si>
  <si>
    <t>2.1.24 First stakeholder meeting for GA4 in Ukraine, 2 persons from Burgas to  Odessa</t>
  </si>
  <si>
    <t>2.1.26 First Workshop for GA 4 in Ukraine, 2 persons from Burgas to  Odessa</t>
  </si>
  <si>
    <t>2.1.27 Second Workshop for GA 4 in Ukraine,1 person from Burgas to  Odessa</t>
  </si>
  <si>
    <t>2.1.32 First stakeholder meeting for GA4 in Ukraine (2 persons from Varna, Bulgaria to  Odessa,Ukraine)</t>
  </si>
  <si>
    <t>2.1.35 First Workshop for GA 4 in Ukraine (2 persons from Varna, Bulgaria to  Odessa, Ukraine)</t>
  </si>
  <si>
    <t>2.1.36 Second Workshop for GA 4 in Ukraine (1 person from Varna, Bulgaria to  Odessa, Ukraine)</t>
  </si>
  <si>
    <t xml:space="preserve">2.1.16 Second Steering Committee Meeting for GA6 in Romania, 1 person from Tbilisi to Corbu, Constanta county  </t>
  </si>
  <si>
    <t>2.2.16 Per diem for Second Steering Committee Meeting for GA6 in Romania (1 person with Georgian nationality x 3 days X 2 nights)</t>
  </si>
  <si>
    <t xml:space="preserve">2.1.17 Final Steering Committee Meeting for GA6 in Romania, 1 person from Tbilisi to Corbu, Constanta county </t>
  </si>
  <si>
    <t>2.2.17 Per diem for Final Steering Committee Meeting for GA6 in Romania (1 person with Georgian nationality x 3 days X 2 nights)</t>
  </si>
  <si>
    <t>5.8  Visibility actions12</t>
  </si>
  <si>
    <t>1.2.4 Financial manager (working 50% over a 24 months,part time salary 300 Euro)</t>
  </si>
  <si>
    <t>3.3.3. Computers - software + antivirus</t>
  </si>
  <si>
    <t>3.5.4 Toner cartridge</t>
  </si>
  <si>
    <t>3.5.5 Toner cartridge</t>
  </si>
  <si>
    <t>3.5.7 Office consumables (paper, flash memories, CD/DVD, etc.)</t>
  </si>
  <si>
    <t>3.5.10 Office consumables (paper, flash memories, CD/DVD, etc.)</t>
  </si>
  <si>
    <t>4.1 Vehicle costs</t>
  </si>
  <si>
    <t>4.2 Office rent</t>
  </si>
  <si>
    <t>4.4 Other services (tel/fax, electricity/heating, maintenance)</t>
  </si>
  <si>
    <t>Per action</t>
  </si>
  <si>
    <t>5.9.1 Costs for Transnational data access to populate the Hot Spots Data Base (development and maintenance of web-site, provision of access to project data and materials for project partners)</t>
  </si>
  <si>
    <r>
      <t xml:space="preserve">Partner 3's (FCA, Georgia) </t>
    </r>
    <r>
      <rPr>
        <vertAlign val="superscript"/>
        <sz val="12"/>
        <rFont val="Trebuchet MS"/>
        <family val="2"/>
      </rPr>
      <t>18</t>
    </r>
  </si>
  <si>
    <t xml:space="preserve">Partner 5's (Burgas, Bulgaria) </t>
  </si>
  <si>
    <t>Partner 6's (SuRDEP, Bulgaria)</t>
  </si>
  <si>
    <t>TOTAL</t>
  </si>
  <si>
    <t>Expenses</t>
  </si>
  <si>
    <t>Unit</t>
  </si>
  <si>
    <t>n. of units</t>
  </si>
  <si>
    <t>Unit rate (in EUR)</t>
  </si>
  <si>
    <t>Costs (in EUR)</t>
  </si>
  <si>
    <t>1.1 Technical staff</t>
  </si>
  <si>
    <t>1.1.1 Project coordinator</t>
  </si>
  <si>
    <t>Per month</t>
  </si>
  <si>
    <t>1.2 Administrative and support staff</t>
  </si>
  <si>
    <t>1.2.1 Financial manager</t>
  </si>
  <si>
    <t>Subtotal Human Resources</t>
  </si>
  <si>
    <t>2. Travel</t>
  </si>
  <si>
    <t>Per travel</t>
  </si>
  <si>
    <t>Subtotal Travel</t>
  </si>
  <si>
    <t>Subtotal Equipment and supplies</t>
  </si>
  <si>
    <t>Subtotal Offices</t>
  </si>
  <si>
    <t>Per expert</t>
  </si>
  <si>
    <t>Subtotal Subcontracted services</t>
  </si>
  <si>
    <t>Subtotal Other</t>
  </si>
  <si>
    <t>1. Human resources</t>
  </si>
  <si>
    <t>%</t>
  </si>
  <si>
    <t>Name</t>
  </si>
  <si>
    <t>Conditions</t>
  </si>
  <si>
    <t>4. Offices</t>
  </si>
  <si>
    <t>6. Other</t>
  </si>
  <si>
    <t>3. Equipment and supplies</t>
  </si>
  <si>
    <t>5. Subcontracted services</t>
  </si>
  <si>
    <t>Partners</t>
  </si>
  <si>
    <t xml:space="preserve">2. Travel </t>
  </si>
  <si>
    <t>PERCENTAGE</t>
  </si>
  <si>
    <t xml:space="preserve"> </t>
  </si>
  <si>
    <t>11. Total eligible costs (9+10)</t>
  </si>
  <si>
    <t>Amount (in EUR)</t>
  </si>
  <si>
    <t>Per day</t>
  </si>
  <si>
    <t>4.3 Furniture and office supplies</t>
  </si>
  <si>
    <t>7. SUBTOTAL DIRECT  ELIGIBLE COSTS (1-6)</t>
  </si>
  <si>
    <t>9. TOTAL DIRECT ELIGIBLE COSTS (7+8)</t>
  </si>
  <si>
    <t>11. TOTAL ELIGIBLE COSTS (9+10)</t>
  </si>
  <si>
    <t>Per item</t>
  </si>
  <si>
    <t>7. Subtotal direct eligible costs (1-6)</t>
  </si>
  <si>
    <t>Per vehicle</t>
  </si>
  <si>
    <t>3.1 Purchase of vehicles</t>
  </si>
  <si>
    <t>10. Administrative costs (max 7% of 9)</t>
  </si>
  <si>
    <t>GA 1</t>
  </si>
  <si>
    <t>GA 2</t>
  </si>
  <si>
    <t>GA 3</t>
  </si>
  <si>
    <t>GA 4</t>
  </si>
  <si>
    <t>8. Provision for contingency reserve (max 2% of 7)</t>
  </si>
  <si>
    <t>Percentage</t>
  </si>
  <si>
    <t>GA 1 TOTAL</t>
  </si>
  <si>
    <t>GA 2 TOTAL</t>
  </si>
  <si>
    <t>GA 3 TOTAL</t>
  </si>
  <si>
    <t>GA 4 TOTAL</t>
  </si>
  <si>
    <t>7.  Subtotal direct eligible costs of the Action (1-6)</t>
  </si>
  <si>
    <t>9. Total direct eligible costs of the Action (7+8)</t>
  </si>
  <si>
    <t>1. The Budget must cover all eligible costs of the Action, not just the Programme's contribution. The description of items must be sufficiently detailed and all items broken down into their main components. The number of units and unit rate must be specified for each component depending on the indications provided: for example, for a 24 months duration Action with a full time project coordinator, the expense is "Project coordinator", the unit is "per month", the number of unit is "24", the unit rate is the gross monthly cost and the cost will be automatically calculated as the product between the cost per unit and the number of units.</t>
  </si>
  <si>
    <t>10. Administrative costs (maximum 7% of 9. Total direct eligible costs of the Action)</t>
  </si>
  <si>
    <t>8. Provision for contingency reserve (maximum 2% of 7. Subtotal direct eligible costs of the Action)</t>
  </si>
  <si>
    <t>Per event</t>
  </si>
  <si>
    <t>TOTAL EU and PARTNERS CONTRIBUTION</t>
  </si>
  <si>
    <t>TOTAL OTHER CONTRIBUTIONS</t>
  </si>
  <si>
    <t>NOTA BENE: The Beneficiary alone is responsible for the correctness of the financial information provided in all budget tables.</t>
  </si>
  <si>
    <t>Expenses are incurred by partner:</t>
  </si>
  <si>
    <r>
      <t>Year 1</t>
    </r>
    <r>
      <rPr>
        <b/>
        <vertAlign val="superscript"/>
        <sz val="11"/>
        <rFont val="Trebuchet MS"/>
        <family val="2"/>
      </rPr>
      <t>2</t>
    </r>
  </si>
  <si>
    <r>
      <t>Costs (in EUR)</t>
    </r>
    <r>
      <rPr>
        <b/>
        <vertAlign val="superscript"/>
        <sz val="12"/>
        <rFont val="Trebuchet MS"/>
        <family val="2"/>
      </rPr>
      <t>3</t>
    </r>
  </si>
  <si>
    <r>
      <t>1. Human Resources (gross amount)</t>
    </r>
    <r>
      <rPr>
        <b/>
        <vertAlign val="superscript"/>
        <sz val="12"/>
        <rFont val="Trebuchet MS"/>
        <family val="2"/>
      </rPr>
      <t>4</t>
    </r>
  </si>
  <si>
    <r>
      <t>2. Travel</t>
    </r>
    <r>
      <rPr>
        <b/>
        <vertAlign val="superscript"/>
        <sz val="12"/>
        <rFont val="Trebuchet MS"/>
        <family val="2"/>
      </rPr>
      <t>5</t>
    </r>
  </si>
  <si>
    <r>
      <t>5. Subcontracted services</t>
    </r>
    <r>
      <rPr>
        <b/>
        <vertAlign val="superscript"/>
        <sz val="12"/>
        <rFont val="Trebuchet MS"/>
        <family val="2"/>
      </rPr>
      <t>10</t>
    </r>
  </si>
  <si>
    <r>
      <t>8. Provision for contingency reserve (maximum 2% of 7.Subtotal direct eligible costs of the Action)</t>
    </r>
    <r>
      <rPr>
        <b/>
        <vertAlign val="superscript"/>
        <sz val="12"/>
        <rFont val="Trebuchet MS"/>
        <family val="2"/>
      </rPr>
      <t>13</t>
    </r>
    <r>
      <rPr>
        <vertAlign val="superscript"/>
        <sz val="12"/>
        <rFont val="Trebuchet MS"/>
        <family val="2"/>
      </rPr>
      <t xml:space="preserve"> </t>
    </r>
  </si>
  <si>
    <r>
      <t>10.  Administrative costs (maximum 7% of 9. Total direct eligible costs of the Action)</t>
    </r>
    <r>
      <rPr>
        <b/>
        <vertAlign val="superscript"/>
        <sz val="12"/>
        <rFont val="Trebuchet MS"/>
        <family val="2"/>
      </rPr>
      <t>14</t>
    </r>
  </si>
  <si>
    <t>2. This section must be completed if the Action is to be implemented over a period of more than 12 months.</t>
  </si>
  <si>
    <t>3. Costs and unit rates are rounded to the nearest euro cent.</t>
  </si>
  <si>
    <t>4. Please add different rows if same positions have different cost. If staff are not working full time on the Action, the percentage should be indicated alongside the description of the item and reflected in the number of units (not the unit rate). More specifically, for each part time staff, please insert as in the following example:
o Description: Regional Coordinator Bulgaria (working 50% over a 18 months period, part time salary 1,000 Euro);
o No. of units: 18*50%;
o Unit rate: 2,000 Euro.</t>
  </si>
  <si>
    <t>5. Costs for C02 offsetting of air travel may be included. C02 offsetting shall in that case be achieved by supporting CDM/Gold Standard projects (evidence must be included as part of the supporting documents) or through airplane company programmes when available.  Indicate the place of departure and the destination. If information is not available, enter a global amount.</t>
  </si>
  <si>
    <r>
      <t xml:space="preserve">6. Please include each travel on separate row and detail for each row how many persons and the route they travel (from … to….). Please carefully check Annex G </t>
    </r>
    <r>
      <rPr>
        <b/>
        <i/>
        <sz val="10"/>
        <rFont val="Trebuchet MS"/>
        <family val="2"/>
      </rPr>
      <t>Eligibility of expenditure</t>
    </r>
    <r>
      <rPr>
        <b/>
        <sz val="10"/>
        <rFont val="Trebuchet MS"/>
        <family val="2"/>
      </rPr>
      <t xml:space="preserve"> to the Guidelines for Grant Applicants.</t>
    </r>
  </si>
  <si>
    <t>8. Costs of purchase or rental. Please note that only the equipment and supplies specifically mentioned within the Grant Application Form (section 2.4.2.9) may be included.</t>
  </si>
  <si>
    <t>9. These costs may cover only premises rented especially for the Action. The normal rental and service costs are administrative expenditure under heading 10.</t>
  </si>
  <si>
    <t>10. Specify. Lump sums will not be accepted.</t>
  </si>
  <si>
    <t>11. For the Romanian Beneficiaries/partners, the costs for expenditure verification are not eligible from the budget of the joint Action, being covered by the national control system (set up by the Ministry of Regional Development and Tourism, Romania).
For each Beneficiary/partner from Armenia, Bulgaria, Georgia, Greece, R.Moldova, Ukraine and Turkey, corresponding costs for expenditure verification shall be budgeted under this budgetary line, despite the fact that for the Bulgarian and Greek entities the verification shall be performed by the national control system, whereas for the rest, audit firms shall be contracted following the provisions of Annex IV of the Grant Contract.</t>
  </si>
  <si>
    <t>12. Communication and visibility activities should be properly planned and budgeted at each stage of the project implementation. These activities should not only focus on publicising the EU support for the action but also on its outcome and impact. Please note that the Communication and Visibility Manual for EU External Actions is available on the following website: http://ec.europa.eu/europeaid/work/visibility/index_en.htm).</t>
  </si>
  <si>
    <t>13. Contingency reserve can only be used with the prior written authorization of the Joint Managing Authority in case of ENPI funds and CFCU in Turkey for IPA funds.</t>
  </si>
  <si>
    <t>14. Only indirect costs which are not assigned to another heading of the budget are included here. Please mention the general condition taken into account for the use of flat rates: 
- The ratio of the number of people working for the Action / number of people working in the organization or department;
- The ratio of the number of hours worked on the Action / number of hours worked in total in the organization or department;
- The ratio of the surface used by the personnel working for the Action / surface of the organization or department.</t>
  </si>
  <si>
    <t>15. Please add as many columns as necessary.</t>
  </si>
  <si>
    <r>
      <t>Partner 3</t>
    </r>
    <r>
      <rPr>
        <b/>
        <vertAlign val="superscript"/>
        <sz val="12"/>
        <rFont val="Trebuchet MS"/>
        <family val="2"/>
      </rPr>
      <t>16</t>
    </r>
  </si>
  <si>
    <t>16. Please add as many rows as necessary.</t>
  </si>
  <si>
    <r>
      <t xml:space="preserve">Annex </t>
    </r>
    <r>
      <rPr>
        <b/>
        <sz val="14"/>
        <color indexed="40"/>
        <rFont val="Trebuchet MS"/>
        <family val="2"/>
      </rPr>
      <t>B1</t>
    </r>
    <r>
      <rPr>
        <b/>
        <sz val="14"/>
        <rFont val="Trebuchet MS"/>
        <family val="2"/>
      </rPr>
      <t xml:space="preserve">. Table 4 - </t>
    </r>
    <r>
      <rPr>
        <b/>
        <sz val="14"/>
        <color indexed="40"/>
        <rFont val="Trebuchet MS"/>
        <family val="2"/>
      </rPr>
      <t>ENPI</t>
    </r>
    <r>
      <rPr>
        <b/>
        <sz val="14"/>
        <rFont val="Trebuchet MS"/>
        <family val="2"/>
      </rPr>
      <t xml:space="preserve"> Budget - Sources of funding</t>
    </r>
  </si>
  <si>
    <r>
      <t>Total EU contribution</t>
    </r>
    <r>
      <rPr>
        <vertAlign val="superscript"/>
        <sz val="12"/>
        <rFont val="Trebuchet MS"/>
        <family val="2"/>
      </rPr>
      <t>17</t>
    </r>
  </si>
  <si>
    <r>
      <t>Total partners' financial contribution</t>
    </r>
    <r>
      <rPr>
        <vertAlign val="superscript"/>
        <sz val="12"/>
        <rFont val="Trebuchet MS"/>
        <family val="2"/>
      </rPr>
      <t>19</t>
    </r>
  </si>
  <si>
    <r>
      <t>Contribution(s) from other European Institutions or EU Member States</t>
    </r>
    <r>
      <rPr>
        <vertAlign val="superscript"/>
        <sz val="10"/>
        <rFont val="Trebuchet MS"/>
        <family val="2"/>
      </rPr>
      <t>20</t>
    </r>
  </si>
  <si>
    <r>
      <t>Contribution from other organisations</t>
    </r>
    <r>
      <rPr>
        <vertAlign val="superscript"/>
        <sz val="10"/>
        <rFont val="Trebuchet MS"/>
        <family val="2"/>
      </rPr>
      <t>21</t>
    </r>
  </si>
  <si>
    <r>
      <t>Other contribution (please specify)</t>
    </r>
    <r>
      <rPr>
        <vertAlign val="superscript"/>
        <sz val="10"/>
        <rFont val="Trebuchet MS"/>
        <family val="2"/>
      </rPr>
      <t>22</t>
    </r>
  </si>
  <si>
    <r>
      <t>In kind contribution</t>
    </r>
    <r>
      <rPr>
        <vertAlign val="superscript"/>
        <sz val="12"/>
        <rFont val="Trebuchet MS"/>
        <family val="2"/>
      </rPr>
      <t>23</t>
    </r>
  </si>
  <si>
    <t>17. The maximum total EU contribution cannot exceed 90% of the total budget of the Action (budget heading 11 in Table 1 ENPI).</t>
  </si>
  <si>
    <t>18. Please add as many raws as necessary.</t>
  </si>
  <si>
    <t>19. The minimum total partners' financial contribution should be minimum 10% of the total budget of the Action (budget heading 11 in Table 1 ENPI).</t>
  </si>
  <si>
    <t>20. Only in case  a partner's financial contribution is partially or totally supported by an EU institution/Member State. Please note that this amount should be already included in the partners' financial contribution above.</t>
  </si>
  <si>
    <t>21. Only in case  a partner's financial contribution is partially or totally supported by other organisations. Please note that this amount should be already included in the partners' financial contribution above.</t>
  </si>
  <si>
    <t>22. Only in case  a partner's financial contribution is partially or totally supported by other sources. Please note that this amount should be already included in the partners' financial contribution above.</t>
  </si>
  <si>
    <t>23. Please list any in kind contribution, if it is the case.</t>
  </si>
  <si>
    <t>GA 5</t>
  </si>
  <si>
    <t>Partner 4</t>
  </si>
  <si>
    <t>Partner 5</t>
  </si>
  <si>
    <t>GA 6</t>
  </si>
  <si>
    <t>GA 6 TOTAL</t>
  </si>
  <si>
    <t>GA 5 TOTAL</t>
  </si>
  <si>
    <r>
      <t>EU contribution for Partner 6 (SuRDEP, Bulgaria)</t>
    </r>
    <r>
      <rPr>
        <vertAlign val="superscript"/>
        <sz val="12"/>
        <rFont val="Trebuchet MS"/>
        <family val="2"/>
      </rPr>
      <t>18</t>
    </r>
  </si>
  <si>
    <r>
      <t>Partner 6 (SurDEP, BULGARIA)</t>
    </r>
    <r>
      <rPr>
        <b/>
        <vertAlign val="superscript"/>
        <sz val="12"/>
        <rFont val="Trebuchet MS"/>
        <family val="2"/>
      </rPr>
      <t>15</t>
    </r>
  </si>
  <si>
    <t>Partner 6</t>
  </si>
  <si>
    <t>SuRDEP</t>
  </si>
  <si>
    <t>per item</t>
  </si>
  <si>
    <t>per year</t>
  </si>
  <si>
    <t>ICPE-CA</t>
  </si>
  <si>
    <t>EU contribution for Applicant (ICPE-CA, Romania) = Partner 1</t>
  </si>
  <si>
    <t>Burgas Municipality</t>
  </si>
  <si>
    <t>per months</t>
  </si>
  <si>
    <t>Per page</t>
  </si>
  <si>
    <t>Applicant=Partner 1</t>
  </si>
  <si>
    <t>Applicant (ICPE-CA, Romania) = Partner 1</t>
  </si>
  <si>
    <r>
      <t>Partner 5 (BM, BULGARIA)</t>
    </r>
    <r>
      <rPr>
        <b/>
        <vertAlign val="superscript"/>
        <sz val="12"/>
        <rFont val="Trebuchet MS"/>
        <family val="2"/>
      </rPr>
      <t>15</t>
    </r>
  </si>
  <si>
    <r>
      <t>EU contribution for Partner 5 (BM, Bulgaria)</t>
    </r>
    <r>
      <rPr>
        <vertAlign val="superscript"/>
        <sz val="12"/>
        <rFont val="Trebuchet MS"/>
        <family val="2"/>
      </rPr>
      <t>18</t>
    </r>
  </si>
  <si>
    <t>Per year</t>
  </si>
  <si>
    <t>Per trip</t>
  </si>
  <si>
    <t>per event</t>
  </si>
  <si>
    <t>per page</t>
  </si>
  <si>
    <t xml:space="preserve">1.1.2 Team leader </t>
  </si>
  <si>
    <t>5.4 Evaluation costs</t>
  </si>
  <si>
    <t>5.6 Financial services (bank guarantee costs etc.)</t>
  </si>
  <si>
    <t>Per service</t>
  </si>
  <si>
    <t>Annex B1. Table 3 - ENPI Budget - Expected distribution per Group of Activities, partners and cost categories</t>
  </si>
  <si>
    <t>Annex B1. Table 2 - ENPI Budget - Expected distribution per partners and cost categories</t>
  </si>
  <si>
    <r>
      <t>Annex B1. Table 1 - ENPI Budget</t>
    </r>
    <r>
      <rPr>
        <vertAlign val="superscript"/>
        <sz val="15"/>
        <rFont val="Trebuchet MS"/>
        <family val="2"/>
      </rPr>
      <t>1</t>
    </r>
    <r>
      <rPr>
        <b/>
        <sz val="15"/>
        <rFont val="Trebuchet MS"/>
        <family val="2"/>
      </rPr>
      <t xml:space="preserve"> - Overall budget by year and cost categories</t>
    </r>
  </si>
  <si>
    <r>
      <t>3. Equipment and supplies</t>
    </r>
    <r>
      <rPr>
        <b/>
        <vertAlign val="superscript"/>
        <sz val="12"/>
        <rFont val="Trebuchet MS"/>
        <family val="2"/>
      </rPr>
      <t>8</t>
    </r>
  </si>
  <si>
    <r>
      <t>4. Offices</t>
    </r>
    <r>
      <rPr>
        <b/>
        <vertAlign val="superscript"/>
        <sz val="12"/>
        <rFont val="Trebuchet MS"/>
        <family val="2"/>
      </rPr>
      <t>9</t>
    </r>
  </si>
  <si>
    <r>
      <t xml:space="preserve">7. Per diems cover accommodation, meals and local travel within the place of the mission and miscellaneous expenses. The calculation of per diems and the applicable rates must not exceed the scales published by the E.C. at the time of contract signature (Annex H. Daily allowance rates). If information is not available, enter a global amount. Please include each country on separate row and detail for each row how many persons, which nationality and how many days. Please carefully check Annex G </t>
    </r>
    <r>
      <rPr>
        <b/>
        <i/>
        <sz val="10"/>
        <rFont val="Trebuchet MS"/>
        <family val="2"/>
      </rPr>
      <t>Eligibility of expenditure</t>
    </r>
    <r>
      <rPr>
        <b/>
        <sz val="10"/>
        <rFont val="Trebuchet MS"/>
        <family val="2"/>
      </rPr>
      <t xml:space="preserve"> to the Guidelines for Grant Applicants.</t>
    </r>
  </si>
  <si>
    <t>1.1.6 Team manager</t>
  </si>
  <si>
    <t>1.1.7 PR expert (working 50% over a 24 months,part time salary 250 Euro)</t>
  </si>
  <si>
    <t>1.2.2 Financial manager</t>
  </si>
  <si>
    <t>1.1.4 Project coordinator (working 50% over a 24 months,part time salary 300 Euro)</t>
  </si>
  <si>
    <t>24x50%</t>
  </si>
  <si>
    <t>12x50%</t>
  </si>
  <si>
    <t>1.2.8 Tematic expert (environmental engineer) (GA1, GA2, GA3, GA4, GA5, GA6)</t>
  </si>
  <si>
    <t>1.2.11 Tematic expert (hot spots) (GA1, GA2, GA3, GA4, GA5, GA6)</t>
  </si>
  <si>
    <t>FCE</t>
  </si>
  <si>
    <t>5.2 Publications, studies, research</t>
  </si>
  <si>
    <t>5.7 Costs of conferences/seminars</t>
  </si>
  <si>
    <t>5.7.1 Costs of National Project Inceptional Meeting, Georgia, GA 5 in Poti and Batumi (20-30 participants)</t>
  </si>
  <si>
    <t>5.7.2 Costs for Second training in use of Hot Spots methodology and Hot Spots Data Base  (GA 4) in Georgia</t>
  </si>
  <si>
    <t xml:space="preserve">5.8.1 Publications ( GA 5, copies of leaflets) </t>
  </si>
  <si>
    <t xml:space="preserve">5.8.2 Publications ( GA 5, copies of guideline) </t>
  </si>
  <si>
    <r>
      <t>5.1 External experts</t>
    </r>
    <r>
      <rPr>
        <sz val="10"/>
        <rFont val="Trebuchet MS"/>
        <family val="2"/>
      </rPr>
      <t xml:space="preserve"> (please specify)</t>
    </r>
  </si>
  <si>
    <r>
      <t>5.3 Costs for expenditure verification</t>
    </r>
    <r>
      <rPr>
        <sz val="10"/>
        <rFont val="Trebuchet MS"/>
        <family val="2"/>
      </rPr>
      <t>11</t>
    </r>
  </si>
  <si>
    <t>5.5 Translation, interpreters</t>
  </si>
  <si>
    <t>Per page/Per day</t>
  </si>
  <si>
    <t>5.1.1 External experts - environmental expert</t>
  </si>
  <si>
    <t>5.5.2 Translation (contract and official documents for bank and for registration in local authorities, translation of project materials provided to local authorities, Ministry of Ecology, NGOs and other stakeholders)</t>
  </si>
  <si>
    <t>5.6.1 Financial services (bank guarantee costs etc.)</t>
  </si>
  <si>
    <r>
      <t xml:space="preserve">5.9 Other </t>
    </r>
    <r>
      <rPr>
        <sz val="10"/>
        <rFont val="Trebuchet MS"/>
        <family val="2"/>
      </rPr>
      <t>(please specify)</t>
    </r>
  </si>
  <si>
    <t>5.7.4 Costs for 3 events in Ukraine GA4 - First stakeholder meeting, First workshop on hot spots methodology, Second workshop on hot spots methodology and Hot Spots Data Base</t>
  </si>
  <si>
    <t>1.1.5 Project manager (working 50% over a 24 months,part time salary 500 Euro)</t>
  </si>
  <si>
    <t>3.3.2. Computers - hardware (1 stationary computer  + 1 notebook)</t>
  </si>
  <si>
    <t>3.3.4. Computers - software + antivirus</t>
  </si>
  <si>
    <t>3.4 Machines, tools, spare parts/equipment (please specify)</t>
  </si>
  <si>
    <t>3.4.1 Scanner</t>
  </si>
  <si>
    <t>3.4.2 Laser printer</t>
  </si>
  <si>
    <t>3.4.3. UPS</t>
  </si>
  <si>
    <t>3.4.4 Lazer printer (color)</t>
  </si>
  <si>
    <t>3.5 Other (please specify) - please add as many rows as you need</t>
  </si>
  <si>
    <t>3.5.1 Toner cartridge</t>
  </si>
  <si>
    <t xml:space="preserve">3.5.2 Cartriges </t>
  </si>
  <si>
    <t>3.5.3 Toner cartrige (colour lazar)</t>
  </si>
  <si>
    <t>3.5.6 Toner cartridge</t>
  </si>
  <si>
    <t>3.5.8 Office consumables (paper, flash memories, CD/DVD, etc.)</t>
  </si>
  <si>
    <t>3.5.11 Office consumables (paper, flash memories, CD/DVD, etc.)</t>
  </si>
  <si>
    <t>3.3. Computer hardware/software</t>
  </si>
  <si>
    <t>3.3.1 Computer hardware/software</t>
  </si>
  <si>
    <t xml:space="preserve">5.7.3 Organisational costs for National Project Inception Meeting, GA5, in Ukraine </t>
  </si>
  <si>
    <t>per travel</t>
  </si>
  <si>
    <t>per day</t>
  </si>
  <si>
    <t>5.7.5 Costs of national inceptional meeting for GA5 in Bulgaria -20-30 participants</t>
  </si>
  <si>
    <t>5.7.6  Costs for Second Stakeholder meeting (GA 4) in Bulgaria - 45 participants</t>
  </si>
  <si>
    <t>3.2 Rent of vehicles</t>
  </si>
  <si>
    <t xml:space="preserve">3.2.1 Rent of vehicles for  GA5 ( for national inspectional meeting for transportation from surrounding villages to Poti ) </t>
  </si>
  <si>
    <r>
      <t>5.3.1 Costs for expenditure verification</t>
    </r>
    <r>
      <rPr>
        <b/>
        <vertAlign val="superscript"/>
        <sz val="12"/>
        <rFont val="Trebuchet MS"/>
        <family val="2"/>
      </rPr>
      <t>11</t>
    </r>
  </si>
  <si>
    <t>5.8.3 Publications GA5 (brochure on the project outcomes)</t>
  </si>
  <si>
    <r>
      <t>5.3.3 Costs for expenditure verification</t>
    </r>
    <r>
      <rPr>
        <b/>
        <vertAlign val="superscript"/>
        <sz val="12"/>
        <rFont val="Trebuchet MS"/>
        <family val="2"/>
      </rPr>
      <t>11</t>
    </r>
  </si>
  <si>
    <t>3.5.9 Office consumables (paper, files,stationery, flash memories, CD/DVD etc.</t>
  </si>
  <si>
    <t>5.3.4. Costs for expenditure verification11</t>
  </si>
  <si>
    <r>
      <t>Partner 3 (FCE, Georgia)</t>
    </r>
    <r>
      <rPr>
        <b/>
        <vertAlign val="superscript"/>
        <sz val="12"/>
        <color indexed="8"/>
        <rFont val="Trebuchet MS"/>
        <family val="2"/>
      </rPr>
      <t>15</t>
    </r>
  </si>
  <si>
    <r>
      <t>EU contribution for Partner 3 (FCE, Georgia)</t>
    </r>
    <r>
      <rPr>
        <vertAlign val="superscript"/>
        <sz val="12"/>
        <rFont val="Trebuchet MS"/>
        <family val="2"/>
      </rPr>
      <t>18</t>
    </r>
  </si>
  <si>
    <t>2.3 Other travel expenditures</t>
  </si>
  <si>
    <t>2.2.2 Per diem for  First training  for GA4 in Turkey (2 persons with Romanian nationality x 4 days X 3 nights)</t>
  </si>
  <si>
    <t>2.1.2 First training  for GA4 in Turkey (2 persons from Corbu to Istanbul)</t>
  </si>
  <si>
    <t>2.2.3 Per diem for First Workshop for GA 4 in Ukraine (2 persons with Romanian nationality x 4 days X 3 nights)</t>
  </si>
  <si>
    <t>2.2.4 Per diem for Second Workshop for GA 4 in Ukraine (2 persons with Romanian nationality x 4 days X 3 nights)</t>
  </si>
  <si>
    <t>2.1.5 Second Training for GA4 in Georgia (2 persons from Corbu to Batumi)</t>
  </si>
  <si>
    <t>2.2.5 Per diem for Second Training for GA4 in Georgia (2 persons with Romanian nationality x 4 days X 3 nights)</t>
  </si>
  <si>
    <t>2.1.6 Second Stakeholder Meeting for GA4 in Bulgaria (2 persons from Corbu to Burgas)</t>
  </si>
  <si>
    <t>2.2.6 Per diem for Second Stakeholder Meeting for GA4 in Bulgaria (2 persons with Romanian nationality x 4 days X 3 nights)</t>
  </si>
  <si>
    <t>2.1.7 Travel - Kick off meeting for GA5 + peer review + from Tbilisi to Poti (site visit), Georgia(3 persons)</t>
  </si>
  <si>
    <t>2.2.7 Per diem for Kick off meeting for GA5 + peer review + from Tbilisi to Poti (3 persons with Georgian nationality x 4 days X 3 nights)</t>
  </si>
  <si>
    <t xml:space="preserve">2.1.8 Travel - Second project meeting for GA5 + peer review + from Tbilisi to Batumi (site visit) (3 persons)  </t>
  </si>
  <si>
    <t>2.2.8 Per diem for Second project meeting for GA5 + peer review + from Tbilisi to Batumi (3 persons with Georgian nationality x 4 days X 3 nights)</t>
  </si>
  <si>
    <t>2.2.9 Per diem for First stakeholder meeting for GA4 in Ukraine (1 person with Georgian nationality x 3 days X 2 nights)</t>
  </si>
  <si>
    <t xml:space="preserve">2.1.10 First training for GA4 in Turkey, 1 person from Tbilisi to Istanbul </t>
  </si>
  <si>
    <t>2.2.10 Per diem for First training for GA4 in Turkey (1 person with Georgian nationality x 4 days X 3 nights)</t>
  </si>
  <si>
    <t>2.2.11 Per diem for First Workshop for GA 4 in Ukraine (1 person with Georgian nationality x 4 days X 3 nights)</t>
  </si>
  <si>
    <t>2.2.12 Per diem for Second Workshop for GA 4 in Ukraine (1 person with Georgian nationality x 4 days X 3 nights)</t>
  </si>
  <si>
    <t>2.1.13 Second Training for GA4 in Georgia, 1 person from Tbilisi to Batumi</t>
  </si>
  <si>
    <t>2.2.13 Per diem for Second Training for GA4 in Georgia (1 person with Georgian nationality X 3 nights)</t>
  </si>
  <si>
    <t xml:space="preserve">2.1.14 Second Stakeholder Meeting for GA4 in Bulgaria, 1 person from Tbilisi to Burgas </t>
  </si>
  <si>
    <t>2.2.14 Per diem for Second Stakeholder Meeting for GA4 in Bulgaria (1 person with Georgian nationality x 4 days x 3 nights)</t>
  </si>
  <si>
    <t>2.1.15 First Steering Committee Meeting for  GA6 in Romania, 1 person from Tbilsi to Corbu, Constanta county</t>
  </si>
  <si>
    <t>2.2.15 Per diem for First Steering Committee Meeting for  GA6 in Romania (1 person with Georgian nationality x 3 days X 2 nights)</t>
  </si>
  <si>
    <t>2.2.1 Per diem for First stakeholder meeting for GA4 in Ukraine
(2 persons with Romanian nationality x 3 days X 2 nights)</t>
  </si>
  <si>
    <t xml:space="preserve">1.1.3 Team leader </t>
  </si>
  <si>
    <t xml:space="preserve">1.2.3 Financial manager </t>
  </si>
  <si>
    <t>1.2.18 Thematic expert (environmental expert) (GA2, GA3, GA4 and GA5)</t>
  </si>
  <si>
    <t xml:space="preserve">1.2.5 Support staff </t>
  </si>
  <si>
    <t>1.2.6 Support staff</t>
  </si>
  <si>
    <t xml:space="preserve">1.2.7 Support staff </t>
  </si>
  <si>
    <t>1.2.9 Tematic expert (environmental engineer) (GA1, GA2, GA3, GA4, GA5, GA6)</t>
  </si>
  <si>
    <t>1.2.10 Tematic expert (data base management) (GA1, GA2, GA3, GA4, GA5, GA6)</t>
  </si>
  <si>
    <t xml:space="preserve">2.1.44 Costs for local invited persons for First stakeholder meeting for GA4 - 4 persons - travel </t>
  </si>
  <si>
    <t>2.1.45 Costs for local invited persons for the first workshop on Hot Spot Methodology for GA4 - inside of Ukraine -  5 persons - travel</t>
  </si>
  <si>
    <t>2.1.46 Costs for local invited persons for the second workshop on Hot Spot Methodology for GA4 - inside of Ukraine - 5 persons  - travel</t>
  </si>
  <si>
    <t>2.1.47 Costs for local invited persons for National Inception Meeting for GA5 - inside of Ukraine - 4 persons - travel</t>
  </si>
  <si>
    <t>2.2.44 Costs for local invited persons for First stakeholder meeting for GA4 (accomodation) - 7 persons x  2 nights</t>
  </si>
  <si>
    <t>2.2.45 Costs for local invited persons for the first workshop on Hot Spot Methodology for GA4 - inside of Ukraine (accomodation) - 6 persons x 3 nights</t>
  </si>
  <si>
    <t>2.2.46 Costs for local invited persons for the second workshop on Hot Spot Methodology for GA4 - inside of Ukraine (accomodation)l - 6 persons x 3 nights</t>
  </si>
  <si>
    <t>2.2.47 Costs for local invited persons for the Local Inception Meeting for GA5 - inside of Ukraine (accomodation) - 3 persons x 2 nights</t>
  </si>
  <si>
    <t>2.2.48 Costs for local invited persons for the Local Inception Meeting for GA5 - inside of Ukraine (accomodation) - 4 persons x 1 night</t>
  </si>
  <si>
    <r>
      <t>2.1 Travel</t>
    </r>
    <r>
      <rPr>
        <b/>
        <vertAlign val="superscript"/>
        <sz val="12"/>
        <rFont val="Trebuchet MS"/>
        <family val="2"/>
      </rPr>
      <t>6</t>
    </r>
  </si>
  <si>
    <r>
      <t>2.2 Per diem</t>
    </r>
    <r>
      <rPr>
        <vertAlign val="superscript"/>
        <sz val="12"/>
        <rFont val="Trebuchet MS"/>
        <family val="2"/>
      </rPr>
      <t>7</t>
    </r>
  </si>
  <si>
    <r>
      <t>5.3.2 Costs for expenditure verification</t>
    </r>
    <r>
      <rPr>
        <b/>
        <vertAlign val="superscript"/>
        <sz val="12"/>
        <rFont val="Trebuchet MS"/>
        <family val="2"/>
      </rPr>
      <t>11</t>
    </r>
  </si>
  <si>
    <t>5.5.1 Translation - translation of educational materials, brochures, guideline</t>
  </si>
  <si>
    <t>OSENU</t>
  </si>
  <si>
    <t>Partner 4 (OSENU, Ukraine)</t>
  </si>
  <si>
    <t>EU contribution for Partner 4 (OSENU, Ukraine)18</t>
  </si>
  <si>
    <t xml:space="preserve">Partner 4's (OSENU, Ukraine)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</si>
</sst>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 #,##0_-;_-* &quot;-&quot;_-;_-@_-"/>
    <numFmt numFmtId="181" formatCode="_-* #,##0.00_-;\-* #,##0.00_-;_-* &quot;-&quot;??_-;_-@_-"/>
    <numFmt numFmtId="182" formatCode="_-&quot;€&quot;\ * #,##0_-;\-&quot;€&quot;\ * #,##0_-;_-&quot;€&quot;\ * &quot;-&quot;_-;_-@_-"/>
    <numFmt numFmtId="183" formatCode="_-&quot;€&quot;\ * #,##0.00_-;\-&quot;€&quot;\ * #,##0.00_-;_-&quot;€&quot;\ * &quot;-&quot;??_-;_-@_-"/>
    <numFmt numFmtId="184" formatCode="[$€-410]\ #,##0.00;[Red]\-[$€-410]\ #,##0.00"/>
    <numFmt numFmtId="185" formatCode="&quot;€ &quot;#,##0.00"/>
    <numFmt numFmtId="186" formatCode="&quot;€&quot;\ #,##0"/>
    <numFmt numFmtId="187" formatCode="&quot;€&quot;\ #,##0.00"/>
    <numFmt numFmtId="188" formatCode="#,##0.00\ [$€-1];[Red]\-#,##0.00\ [$€-1]"/>
    <numFmt numFmtId="189" formatCode="[$€-410]\ #,##0.00;[Red][$€-410]\ #,##0.00"/>
    <numFmt numFmtId="190" formatCode="0.0000"/>
    <numFmt numFmtId="191" formatCode="&quot;€&quot;\ #,##0.0"/>
    <numFmt numFmtId="192" formatCode="&quot;€&quot;\ #,##0.000"/>
    <numFmt numFmtId="193" formatCode="&quot;€&quot;\ #,##0.0000"/>
    <numFmt numFmtId="194" formatCode="&quot;€&quot;\ #,##0.00000"/>
  </numFmts>
  <fonts count="46">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u val="single"/>
      <sz val="6.5"/>
      <color indexed="12"/>
      <name val="Arial"/>
      <family val="2"/>
    </font>
    <font>
      <u val="single"/>
      <sz val="6.5"/>
      <color indexed="20"/>
      <name val="Arial"/>
      <family val="2"/>
    </font>
    <font>
      <sz val="10"/>
      <name val="Trebuchet MS"/>
      <family val="2"/>
    </font>
    <font>
      <b/>
      <sz val="15"/>
      <name val="Trebuchet MS"/>
      <family val="2"/>
    </font>
    <font>
      <vertAlign val="superscript"/>
      <sz val="15"/>
      <name val="Trebuchet MS"/>
      <family val="2"/>
    </font>
    <font>
      <b/>
      <sz val="10"/>
      <color indexed="8"/>
      <name val="Trebuchet MS"/>
      <family val="2"/>
    </font>
    <font>
      <b/>
      <vertAlign val="superscript"/>
      <sz val="12"/>
      <name val="Trebuchet MS"/>
      <family val="2"/>
    </font>
    <font>
      <b/>
      <sz val="10"/>
      <name val="Trebuchet MS"/>
      <family val="2"/>
    </font>
    <font>
      <b/>
      <i/>
      <sz val="10"/>
      <name val="Trebuchet MS"/>
      <family val="2"/>
    </font>
    <font>
      <sz val="8"/>
      <name val="Trebuchet MS"/>
      <family val="2"/>
    </font>
    <font>
      <b/>
      <sz val="12"/>
      <name val="Trebuchet MS"/>
      <family val="2"/>
    </font>
    <font>
      <sz val="12"/>
      <name val="Trebuchet MS"/>
      <family val="2"/>
    </font>
    <font>
      <vertAlign val="superscript"/>
      <sz val="12"/>
      <name val="Trebuchet MS"/>
      <family val="2"/>
    </font>
    <font>
      <i/>
      <sz val="10"/>
      <name val="Trebuchet MS"/>
      <family val="2"/>
    </font>
    <font>
      <sz val="9"/>
      <name val="Trebuchet MS"/>
      <family val="2"/>
    </font>
    <font>
      <b/>
      <sz val="16"/>
      <name val="Trebuchet MS"/>
      <family val="2"/>
    </font>
    <font>
      <b/>
      <sz val="18"/>
      <name val="Trebuchet MS"/>
      <family val="2"/>
    </font>
    <font>
      <b/>
      <sz val="11"/>
      <name val="Trebuchet MS"/>
      <family val="2"/>
    </font>
    <font>
      <b/>
      <sz val="14"/>
      <name val="Trebuchet MS"/>
      <family val="2"/>
    </font>
    <font>
      <sz val="11"/>
      <name val="Trebuchet MS"/>
      <family val="2"/>
    </font>
    <font>
      <b/>
      <sz val="13"/>
      <name val="Trebuchet MS"/>
      <family val="2"/>
    </font>
    <font>
      <b/>
      <vertAlign val="superscript"/>
      <sz val="11"/>
      <name val="Trebuchet MS"/>
      <family val="2"/>
    </font>
    <font>
      <vertAlign val="superscript"/>
      <sz val="10"/>
      <name val="Trebuchet MS"/>
      <family val="2"/>
    </font>
    <font>
      <b/>
      <sz val="8"/>
      <name val="Trebuchet MS"/>
      <family val="2"/>
    </font>
    <font>
      <b/>
      <sz val="14"/>
      <color indexed="40"/>
      <name val="Trebuchet MS"/>
      <family val="2"/>
    </font>
    <font>
      <sz val="11"/>
      <color indexed="8"/>
      <name val="Trebuchet MS"/>
      <family val="2"/>
    </font>
    <font>
      <b/>
      <vertAlign val="superscript"/>
      <sz val="12"/>
      <color indexed="8"/>
      <name val="Trebuchet MS"/>
      <family val="2"/>
    </font>
    <font>
      <sz val="10"/>
      <color indexed="8"/>
      <name val="Trebuchet MS"/>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3"/>
        <bgColor indexed="64"/>
      </patternFill>
    </fill>
    <fill>
      <patternFill patternType="solid">
        <fgColor indexed="23"/>
        <bgColor indexed="64"/>
      </patternFill>
    </fill>
    <fill>
      <patternFill patternType="solid">
        <fgColor indexed="9"/>
        <bgColor indexed="64"/>
      </patternFill>
    </fill>
    <fill>
      <patternFill patternType="solid">
        <fgColor indexed="22"/>
        <bgColor indexed="64"/>
      </patternFill>
    </fill>
  </fills>
  <borders count="1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indexed="8"/>
      </left>
      <right style="hair">
        <color indexed="8"/>
      </right>
      <top style="medium">
        <color indexed="8"/>
      </top>
      <bottom>
        <color indexed="63"/>
      </bottom>
    </border>
    <border>
      <left style="hair">
        <color indexed="8"/>
      </left>
      <right style="hair">
        <color indexed="8"/>
      </right>
      <top style="medium">
        <color indexed="8"/>
      </top>
      <bottom>
        <color indexed="63"/>
      </bottom>
    </border>
    <border>
      <left style="hair">
        <color indexed="8"/>
      </left>
      <right style="medium">
        <color indexed="8"/>
      </right>
      <top style="medium">
        <color indexed="8"/>
      </top>
      <bottom>
        <color indexed="63"/>
      </bottom>
    </border>
    <border>
      <left style="medium">
        <color indexed="8"/>
      </left>
      <right style="hair">
        <color indexed="8"/>
      </right>
      <top>
        <color indexed="63"/>
      </top>
      <bottom style="medium">
        <color indexed="8"/>
      </bottom>
    </border>
    <border>
      <left style="medium">
        <color indexed="8"/>
      </left>
      <right style="hair">
        <color indexed="8"/>
      </right>
      <top style="medium">
        <color indexed="8"/>
      </top>
      <bottom style="medium">
        <color indexed="8"/>
      </bottom>
    </border>
    <border>
      <left style="thin"/>
      <right style="thin"/>
      <top>
        <color indexed="63"/>
      </top>
      <bottom style="thin"/>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style="medium"/>
    </border>
    <border>
      <left style="medium">
        <color indexed="8"/>
      </left>
      <right style="hair">
        <color indexed="8"/>
      </right>
      <top>
        <color indexed="63"/>
      </top>
      <bottom>
        <color indexed="63"/>
      </bottom>
    </border>
    <border>
      <left style="medium"/>
      <right style="hair">
        <color indexed="8"/>
      </right>
      <top style="medium"/>
      <bottom style="medium"/>
    </border>
    <border>
      <left>
        <color indexed="63"/>
      </left>
      <right>
        <color indexed="63"/>
      </right>
      <top style="medium"/>
      <bottom>
        <color indexed="63"/>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right>
        <color indexed="63"/>
      </right>
      <top style="medium">
        <color indexed="8"/>
      </top>
      <bottom style="medium">
        <color indexed="8"/>
      </bottom>
    </border>
    <border>
      <left>
        <color indexed="63"/>
      </left>
      <right style="medium"/>
      <top style="medium">
        <color indexed="8"/>
      </top>
      <bottom style="medium">
        <color indexed="8"/>
      </bottom>
    </border>
    <border>
      <left style="medium">
        <color indexed="8"/>
      </left>
      <right>
        <color indexed="63"/>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right style="thin">
        <color indexed="8"/>
      </right>
      <top style="medium">
        <color indexed="8"/>
      </top>
      <bottom style="thin">
        <color indexed="8"/>
      </bottom>
    </border>
    <border>
      <left style="thin">
        <color indexed="8"/>
      </left>
      <right style="medium"/>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color indexed="63"/>
      </left>
      <right>
        <color indexed="63"/>
      </right>
      <top>
        <color indexed="63"/>
      </top>
      <bottom style="medium">
        <color indexed="8"/>
      </bottom>
    </border>
    <border>
      <left style="thin">
        <color indexed="8"/>
      </left>
      <right>
        <color indexed="63"/>
      </right>
      <top>
        <color indexed="63"/>
      </top>
      <bottom style="thin">
        <color indexed="8"/>
      </bottom>
    </border>
    <border>
      <left style="medium">
        <color indexed="8"/>
      </left>
      <right>
        <color indexed="63"/>
      </right>
      <top>
        <color indexed="63"/>
      </top>
      <bottom style="medium">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medium"/>
      <right>
        <color indexed="63"/>
      </right>
      <top style="medium"/>
      <bottom style="hair">
        <color indexed="8"/>
      </bottom>
    </border>
    <border>
      <left style="medium"/>
      <right>
        <color indexed="63"/>
      </right>
      <top style="hair">
        <color indexed="8"/>
      </top>
      <bottom style="hair">
        <color indexed="8"/>
      </bottom>
    </border>
    <border>
      <left style="medium"/>
      <right>
        <color indexed="63"/>
      </right>
      <top style="hair">
        <color indexed="8"/>
      </top>
      <bottom style="medium"/>
    </border>
    <border>
      <left style="hair">
        <color indexed="8"/>
      </left>
      <right style="hair">
        <color indexed="8"/>
      </right>
      <top>
        <color indexed="63"/>
      </top>
      <bottom style="medium">
        <color indexed="8"/>
      </bottom>
    </border>
    <border>
      <left style="hair">
        <color indexed="8"/>
      </left>
      <right style="hair">
        <color indexed="8"/>
      </right>
      <top style="medium"/>
      <bottom>
        <color indexed="63"/>
      </bottom>
    </border>
    <border>
      <left style="thin"/>
      <right style="hair">
        <color indexed="8"/>
      </right>
      <top style="medium"/>
      <bottom>
        <color indexed="63"/>
      </bottom>
    </border>
    <border>
      <left style="hair">
        <color indexed="8"/>
      </left>
      <right style="thin"/>
      <top style="medium">
        <color indexed="8"/>
      </top>
      <bottom style="medium">
        <color indexed="8"/>
      </bottom>
    </border>
    <border>
      <left>
        <color indexed="63"/>
      </left>
      <right style="medium">
        <color indexed="8"/>
      </right>
      <top style="medium">
        <color indexed="8"/>
      </top>
      <bottom style="medium">
        <color indexed="8"/>
      </bottom>
    </border>
    <border>
      <left style="hair">
        <color indexed="8"/>
      </left>
      <right style="thin"/>
      <top style="medium">
        <color indexed="8"/>
      </top>
      <bottom style="medium"/>
    </border>
    <border>
      <left>
        <color indexed="63"/>
      </left>
      <right style="medium">
        <color indexed="8"/>
      </right>
      <top style="medium">
        <color indexed="8"/>
      </top>
      <bottom>
        <color indexed="63"/>
      </bottom>
    </border>
    <border>
      <left style="hair">
        <color indexed="8"/>
      </left>
      <right style="thin"/>
      <top style="medium"/>
      <bottom style="medium"/>
    </border>
    <border>
      <left style="thin"/>
      <right style="thin"/>
      <top style="thin"/>
      <bottom style="medium"/>
    </border>
    <border>
      <left style="medium"/>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top>
        <color indexed="63"/>
      </top>
      <bottom style="medium">
        <color indexed="8"/>
      </bottom>
    </border>
    <border>
      <left style="medium"/>
      <right style="thin"/>
      <top>
        <color indexed="63"/>
      </top>
      <bottom style="medium"/>
    </border>
    <border>
      <left style="thin"/>
      <right>
        <color indexed="63"/>
      </right>
      <top>
        <color indexed="63"/>
      </top>
      <bottom style="medium"/>
    </border>
    <border>
      <left>
        <color indexed="63"/>
      </left>
      <right style="medium"/>
      <top>
        <color indexed="63"/>
      </top>
      <bottom>
        <color indexed="63"/>
      </bottom>
    </border>
    <border>
      <left>
        <color indexed="63"/>
      </left>
      <right style="medium"/>
      <top style="medium"/>
      <bottom style="medium"/>
    </border>
    <border>
      <left>
        <color indexed="63"/>
      </left>
      <right style="thin">
        <color indexed="8"/>
      </right>
      <top style="thin">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style="thin">
        <color indexed="8"/>
      </top>
      <bottom style="medium">
        <color indexed="8"/>
      </bottom>
    </border>
    <border>
      <left>
        <color indexed="63"/>
      </left>
      <right style="thin">
        <color indexed="8"/>
      </right>
      <top style="medium">
        <color indexed="8"/>
      </top>
      <bottom>
        <color indexed="63"/>
      </bottom>
    </border>
    <border>
      <left style="medium"/>
      <right style="thin"/>
      <top style="thin"/>
      <bottom>
        <color indexed="63"/>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medium">
        <color indexed="8"/>
      </top>
      <bottom>
        <color indexed="63"/>
      </bottom>
    </border>
    <border>
      <left style="hair">
        <color indexed="8"/>
      </left>
      <right style="thin"/>
      <top style="medium"/>
      <bottom style="thin"/>
    </border>
    <border>
      <left style="thin"/>
      <right style="thin"/>
      <top style="hair">
        <color indexed="8"/>
      </top>
      <bottom style="hair">
        <color indexed="8"/>
      </bottom>
    </border>
    <border>
      <left style="thin"/>
      <right style="thin"/>
      <top style="hair">
        <color indexed="8"/>
      </top>
      <bottom style="medium"/>
    </border>
    <border>
      <left style="thin"/>
      <right style="thin"/>
      <top>
        <color indexed="63"/>
      </top>
      <bottom style="hair">
        <color indexed="8"/>
      </bottom>
    </border>
    <border>
      <left>
        <color indexed="63"/>
      </left>
      <right style="hair">
        <color indexed="8"/>
      </right>
      <top style="medium">
        <color indexed="8"/>
      </top>
      <bottom style="medium"/>
    </border>
    <border>
      <left style="thin"/>
      <right style="thin"/>
      <top style="medium">
        <color indexed="8"/>
      </top>
      <bottom style="medium"/>
    </border>
    <border>
      <left>
        <color indexed="63"/>
      </left>
      <right style="hair"/>
      <top>
        <color indexed="63"/>
      </top>
      <bottom style="hair"/>
    </border>
    <border>
      <left>
        <color indexed="63"/>
      </left>
      <right style="hair">
        <color indexed="8"/>
      </right>
      <top style="hair"/>
      <bottom style="hair"/>
    </border>
    <border>
      <left>
        <color indexed="63"/>
      </left>
      <right style="hair"/>
      <top style="hair"/>
      <bottom style="hair"/>
    </border>
    <border>
      <left>
        <color indexed="63"/>
      </left>
      <right style="hair">
        <color indexed="8"/>
      </right>
      <top>
        <color indexed="63"/>
      </top>
      <bottom style="hair">
        <color indexed="8"/>
      </bottom>
    </border>
    <border>
      <left>
        <color indexed="63"/>
      </left>
      <right style="hair">
        <color indexed="8"/>
      </right>
      <top style="medium"/>
      <bottom style="hair">
        <color indexed="8"/>
      </bottom>
    </border>
    <border>
      <left>
        <color indexed="63"/>
      </left>
      <right style="hair">
        <color indexed="8"/>
      </right>
      <top style="hair">
        <color indexed="8"/>
      </top>
      <bottom style="hair">
        <color indexed="8"/>
      </bottom>
    </border>
    <border>
      <left>
        <color indexed="63"/>
      </left>
      <right style="hair">
        <color indexed="8"/>
      </right>
      <top style="hair">
        <color indexed="8"/>
      </top>
      <bottom style="medium"/>
    </border>
    <border>
      <left style="thin">
        <color indexed="8"/>
      </left>
      <right style="medium"/>
      <top>
        <color indexed="63"/>
      </top>
      <bottom style="thin">
        <color indexed="8"/>
      </bottom>
    </border>
    <border>
      <left style="medium"/>
      <right style="medium"/>
      <top style="medium"/>
      <bottom style="medium"/>
    </border>
    <border>
      <left style="thin">
        <color indexed="8"/>
      </left>
      <right style="medium"/>
      <top style="thin">
        <color indexed="8"/>
      </top>
      <bottom style="medium">
        <color indexed="8"/>
      </bottom>
    </border>
    <border>
      <left>
        <color indexed="63"/>
      </left>
      <right style="medium"/>
      <top style="medium">
        <color indexed="8"/>
      </top>
      <bottom>
        <color indexed="63"/>
      </bottom>
    </border>
    <border>
      <left style="medium">
        <color indexed="8"/>
      </left>
      <right>
        <color indexed="63"/>
      </right>
      <top style="thin">
        <color indexed="8"/>
      </top>
      <bottom>
        <color indexed="63"/>
      </bottom>
    </border>
    <border>
      <left>
        <color indexed="63"/>
      </left>
      <right style="medium"/>
      <top style="thin">
        <color indexed="8"/>
      </top>
      <bottom style="thin">
        <color indexed="8"/>
      </bottom>
    </border>
    <border>
      <left>
        <color indexed="63"/>
      </left>
      <right style="thin">
        <color indexed="8"/>
      </right>
      <top>
        <color indexed="63"/>
      </top>
      <bottom style="thin">
        <color indexed="8"/>
      </bottom>
    </border>
    <border>
      <left style="thin"/>
      <right style="medium"/>
      <top style="thin">
        <color indexed="8"/>
      </top>
      <bottom style="thin">
        <color indexed="8"/>
      </bottom>
    </border>
    <border>
      <left style="thin">
        <color indexed="8"/>
      </left>
      <right style="medium"/>
      <top style="thin">
        <color indexed="8"/>
      </top>
      <bottom>
        <color indexed="63"/>
      </bottom>
    </border>
    <border>
      <left>
        <color indexed="63"/>
      </left>
      <right style="thin">
        <color indexed="8"/>
      </right>
      <top>
        <color indexed="63"/>
      </top>
      <bottom style="medium">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top>
        <color indexed="63"/>
      </top>
      <bottom>
        <color indexed="63"/>
      </bottom>
    </border>
    <border>
      <left>
        <color indexed="63"/>
      </left>
      <right style="medium"/>
      <top>
        <color indexed="63"/>
      </top>
      <bottom style="thin">
        <color indexed="8"/>
      </bottom>
    </border>
    <border>
      <left style="thin"/>
      <right style="thin"/>
      <top style="medium">
        <color indexed="8"/>
      </top>
      <bottom>
        <color indexed="63"/>
      </bottom>
    </border>
    <border>
      <left style="thin">
        <color indexed="8"/>
      </left>
      <right style="thin"/>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color indexed="63"/>
      </top>
      <bottom>
        <color indexed="63"/>
      </bottom>
    </border>
    <border>
      <left style="medium">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color indexed="63"/>
      </top>
      <bottom>
        <color indexed="63"/>
      </bottom>
    </border>
    <border>
      <left style="medium">
        <color indexed="8"/>
      </left>
      <right>
        <color indexed="63"/>
      </right>
      <top>
        <color indexed="63"/>
      </top>
      <bottom>
        <color indexed="63"/>
      </bottom>
    </border>
    <border>
      <left style="thin"/>
      <right style="thin"/>
      <top style="medium"/>
      <bottom style="hair">
        <color indexed="8"/>
      </bottom>
    </border>
    <border>
      <left style="thin">
        <color indexed="8"/>
      </left>
      <right style="medium">
        <color indexed="8"/>
      </right>
      <top style="thin">
        <color indexed="8"/>
      </top>
      <bottom style="thin">
        <color indexed="8"/>
      </bottom>
    </border>
    <border>
      <left style="thin"/>
      <right style="medium"/>
      <top>
        <color indexed="63"/>
      </top>
      <bottom style="medium"/>
    </border>
    <border>
      <left>
        <color indexed="63"/>
      </left>
      <right style="medium"/>
      <top style="medium"/>
      <bottom>
        <color indexed="63"/>
      </bottom>
    </border>
    <border>
      <left style="hair">
        <color indexed="8"/>
      </left>
      <right style="medium"/>
      <top style="hair">
        <color indexed="8"/>
      </top>
      <bottom style="hair">
        <color indexed="8"/>
      </bottom>
    </border>
    <border>
      <left>
        <color indexed="63"/>
      </left>
      <right style="medium"/>
      <top>
        <color indexed="63"/>
      </top>
      <bottom style="medium"/>
    </border>
    <border>
      <left style="thin"/>
      <right>
        <color indexed="63"/>
      </right>
      <top style="hair">
        <color indexed="8"/>
      </top>
      <bottom style="hair">
        <color indexed="8"/>
      </bottom>
    </border>
    <border>
      <left>
        <color indexed="63"/>
      </left>
      <right style="thin"/>
      <top style="hair">
        <color indexed="8"/>
      </top>
      <bottom style="hair">
        <color indexed="8"/>
      </bottom>
    </border>
    <border>
      <left style="thin"/>
      <right style="thin"/>
      <top style="hair">
        <color indexed="8"/>
      </top>
      <bottom>
        <color indexed="63"/>
      </bottom>
    </border>
    <border>
      <left style="thin"/>
      <right style="medium"/>
      <top>
        <color indexed="63"/>
      </top>
      <bottom style="thin"/>
    </border>
    <border>
      <left style="thin"/>
      <right>
        <color indexed="63"/>
      </right>
      <top style="thin"/>
      <bottom style="thin"/>
    </border>
    <border>
      <left style="medium">
        <color indexed="8"/>
      </left>
      <right style="thin">
        <color indexed="8"/>
      </right>
      <top>
        <color indexed="63"/>
      </top>
      <bottom style="medium">
        <color indexed="8"/>
      </bottom>
    </border>
    <border>
      <left style="thin">
        <color indexed="8"/>
      </left>
      <right>
        <color indexed="63"/>
      </right>
      <top>
        <color indexed="63"/>
      </top>
      <bottom>
        <color indexed="63"/>
      </bottom>
    </border>
    <border>
      <left style="thin"/>
      <right style="medium">
        <color indexed="8"/>
      </right>
      <top style="thin"/>
      <bottom style="thin"/>
    </border>
    <border>
      <left>
        <color indexed="63"/>
      </left>
      <right style="thin"/>
      <top style="thin"/>
      <bottom style="thin"/>
    </border>
    <border>
      <left style="medium"/>
      <right style="thin"/>
      <top>
        <color indexed="63"/>
      </top>
      <bottom style="thin"/>
    </border>
    <border>
      <left>
        <color indexed="63"/>
      </left>
      <right>
        <color indexed="63"/>
      </right>
      <top>
        <color indexed="63"/>
      </top>
      <bottom style="thin">
        <color indexed="8"/>
      </bottom>
    </border>
    <border>
      <left>
        <color indexed="63"/>
      </left>
      <right>
        <color indexed="63"/>
      </right>
      <top style="medium">
        <color indexed="8"/>
      </top>
      <bottom style="medium"/>
    </border>
    <border>
      <left style="medium">
        <color indexed="8"/>
      </left>
      <right style="medium">
        <color indexed="8"/>
      </right>
      <top style="medium">
        <color indexed="8"/>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right style="thin"/>
      <top>
        <color indexed="63"/>
      </top>
      <bottom>
        <color indexed="63"/>
      </bottom>
    </border>
    <border>
      <left style="thin"/>
      <right>
        <color indexed="63"/>
      </right>
      <top style="thin"/>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thin"/>
      <right>
        <color indexed="63"/>
      </right>
      <top>
        <color indexed="63"/>
      </top>
      <bottom style="thin"/>
    </border>
    <border>
      <left style="medium"/>
      <right>
        <color indexed="63"/>
      </right>
      <top>
        <color indexed="63"/>
      </top>
      <bottom>
        <color indexed="63"/>
      </bottom>
    </border>
    <border>
      <left style="thin"/>
      <right>
        <color indexed="63"/>
      </right>
      <top style="medium"/>
      <bottom style="medium"/>
    </border>
    <border>
      <left style="medium">
        <color indexed="8"/>
      </left>
      <right style="thin">
        <color indexed="8"/>
      </right>
      <top style="thin">
        <color indexed="8"/>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6" fillId="3" borderId="0" applyNumberFormat="0" applyBorder="0" applyAlignment="0" applyProtection="0"/>
    <xf numFmtId="0" fontId="3" fillId="20" borderId="1" applyNumberFormat="0" applyAlignment="0" applyProtection="0"/>
    <xf numFmtId="0" fontId="5" fillId="21" borderId="2" applyNumberFormat="0" applyAlignment="0" applyProtection="0"/>
    <xf numFmtId="181" fontId="0" fillId="0" borderId="0" applyFill="0" applyBorder="0" applyAlignment="0" applyProtection="0"/>
    <xf numFmtId="180" fontId="0" fillId="0" borderId="0" applyFill="0" applyBorder="0" applyAlignment="0" applyProtection="0"/>
    <xf numFmtId="183" fontId="0" fillId="0" borderId="0" applyFill="0" applyBorder="0" applyAlignment="0" applyProtection="0"/>
    <xf numFmtId="182" fontId="0" fillId="0" borderId="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7"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6" fillId="7" borderId="1" applyNumberFormat="0" applyAlignment="0" applyProtection="0"/>
    <xf numFmtId="0" fontId="4" fillId="0" borderId="6" applyNumberFormat="0" applyFill="0" applyAlignment="0" applyProtection="0"/>
    <xf numFmtId="0" fontId="7" fillId="22" borderId="0" applyNumberFormat="0" applyBorder="0" applyAlignment="0" applyProtection="0"/>
    <xf numFmtId="0" fontId="1" fillId="0" borderId="0">
      <alignment/>
      <protection/>
    </xf>
    <xf numFmtId="0" fontId="0" fillId="23" borderId="7" applyNumberFormat="0" applyAlignment="0" applyProtection="0"/>
    <xf numFmtId="0" fontId="8" fillId="20" borderId="8" applyNumberFormat="0" applyAlignment="0" applyProtection="0"/>
    <xf numFmtId="9" fontId="0" fillId="0" borderId="0" applyFill="0" applyBorder="0" applyAlignment="0" applyProtection="0"/>
    <xf numFmtId="0" fontId="11" fillId="0" borderId="0" applyNumberFormat="0" applyFill="0" applyBorder="0" applyAlignment="0" applyProtection="0"/>
    <xf numFmtId="0" fontId="15" fillId="0" borderId="9" applyNumberFormat="0" applyFill="0" applyAlignment="0" applyProtection="0"/>
    <xf numFmtId="0" fontId="9" fillId="0" borderId="0" applyNumberFormat="0" applyFill="0" applyBorder="0" applyAlignment="0" applyProtection="0"/>
  </cellStyleXfs>
  <cellXfs count="462">
    <xf numFmtId="0" fontId="0" fillId="0" borderId="0" xfId="0" applyAlignment="1">
      <alignment/>
    </xf>
    <xf numFmtId="0" fontId="20" fillId="0" borderId="0" xfId="0" applyFont="1" applyAlignment="1">
      <alignment horizontal="center" vertical="center"/>
    </xf>
    <xf numFmtId="0" fontId="25" fillId="24" borderId="10" xfId="0" applyFont="1" applyFill="1" applyBorder="1" applyAlignment="1">
      <alignment vertical="center" wrapText="1"/>
    </xf>
    <xf numFmtId="0" fontId="20" fillId="24" borderId="11" xfId="0" applyFont="1" applyFill="1" applyBorder="1" applyAlignment="1">
      <alignment horizontal="center" vertical="center"/>
    </xf>
    <xf numFmtId="0" fontId="20" fillId="24" borderId="11" xfId="0" applyFont="1" applyFill="1" applyBorder="1" applyAlignment="1">
      <alignment vertical="center"/>
    </xf>
    <xf numFmtId="0" fontId="20" fillId="24" borderId="12" xfId="0" applyFont="1" applyFill="1" applyBorder="1" applyAlignment="1">
      <alignment vertical="center"/>
    </xf>
    <xf numFmtId="188" fontId="25" fillId="24" borderId="12" xfId="0" applyNumberFormat="1" applyFont="1" applyFill="1" applyBorder="1" applyAlignment="1">
      <alignment vertical="center"/>
    </xf>
    <xf numFmtId="0" fontId="20" fillId="0" borderId="0" xfId="0" applyFont="1" applyAlignment="1">
      <alignment vertical="center"/>
    </xf>
    <xf numFmtId="0" fontId="20" fillId="0" borderId="13" xfId="0" applyFont="1" applyBorder="1" applyAlignment="1">
      <alignment vertical="center" wrapText="1"/>
    </xf>
    <xf numFmtId="187" fontId="20" fillId="0" borderId="14" xfId="0" applyNumberFormat="1" applyFont="1" applyBorder="1" applyAlignment="1">
      <alignment vertical="center"/>
    </xf>
    <xf numFmtId="187" fontId="20" fillId="24" borderId="11" xfId="0" applyNumberFormat="1" applyFont="1" applyFill="1" applyBorder="1" applyAlignment="1">
      <alignment horizontal="center" vertical="center"/>
    </xf>
    <xf numFmtId="187" fontId="20" fillId="24" borderId="11" xfId="0" applyNumberFormat="1" applyFont="1" applyFill="1" applyBorder="1" applyAlignment="1">
      <alignment vertical="center"/>
    </xf>
    <xf numFmtId="187" fontId="20" fillId="24" borderId="12" xfId="0" applyNumberFormat="1" applyFont="1" applyFill="1" applyBorder="1" applyAlignment="1">
      <alignment vertical="center"/>
    </xf>
    <xf numFmtId="187" fontId="20" fillId="0" borderId="15" xfId="0" applyNumberFormat="1" applyFont="1" applyBorder="1" applyAlignment="1">
      <alignment vertical="center"/>
    </xf>
    <xf numFmtId="187" fontId="25" fillId="24" borderId="14" xfId="0" applyNumberFormat="1" applyFont="1" applyFill="1" applyBorder="1" applyAlignment="1">
      <alignment vertical="center"/>
    </xf>
    <xf numFmtId="187" fontId="26" fillId="24" borderId="11" xfId="0" applyNumberFormat="1" applyFont="1" applyFill="1" applyBorder="1" applyAlignment="1">
      <alignment horizontal="center" vertical="center"/>
    </xf>
    <xf numFmtId="187" fontId="26" fillId="24" borderId="11" xfId="0" applyNumberFormat="1" applyFont="1" applyFill="1" applyBorder="1" applyAlignment="1">
      <alignment vertical="center"/>
    </xf>
    <xf numFmtId="187" fontId="26" fillId="24" borderId="12" xfId="0" applyNumberFormat="1" applyFont="1" applyFill="1" applyBorder="1" applyAlignment="1">
      <alignment vertical="center"/>
    </xf>
    <xf numFmtId="0" fontId="26" fillId="24" borderId="11" xfId="0" applyFont="1" applyFill="1" applyBorder="1" applyAlignment="1">
      <alignment horizontal="center" vertical="center"/>
    </xf>
    <xf numFmtId="0" fontId="26" fillId="24" borderId="11" xfId="0" applyFont="1" applyFill="1" applyBorder="1" applyAlignment="1">
      <alignment vertical="center"/>
    </xf>
    <xf numFmtId="0" fontId="26" fillId="24" borderId="12" xfId="0" applyFont="1" applyFill="1" applyBorder="1" applyAlignment="1">
      <alignment vertical="center"/>
    </xf>
    <xf numFmtId="0" fontId="25" fillId="0" borderId="0" xfId="0" applyFont="1" applyFill="1" applyBorder="1" applyAlignment="1">
      <alignment vertical="center" wrapText="1"/>
    </xf>
    <xf numFmtId="0" fontId="26" fillId="0" borderId="0" xfId="0" applyFont="1" applyFill="1" applyBorder="1" applyAlignment="1">
      <alignment horizontal="center" vertical="center"/>
    </xf>
    <xf numFmtId="0" fontId="26" fillId="0" borderId="0" xfId="0" applyFont="1" applyFill="1" applyBorder="1" applyAlignment="1">
      <alignment vertical="center"/>
    </xf>
    <xf numFmtId="184" fontId="25" fillId="0" borderId="0" xfId="0" applyNumberFormat="1" applyFont="1" applyFill="1" applyBorder="1" applyAlignment="1">
      <alignment vertical="center"/>
    </xf>
    <xf numFmtId="0" fontId="20" fillId="0" borderId="0" xfId="0" applyFont="1" applyFill="1" applyAlignment="1">
      <alignment vertical="center"/>
    </xf>
    <xf numFmtId="0" fontId="20" fillId="0" borderId="0" xfId="0" applyFont="1" applyAlignment="1">
      <alignment vertical="center" wrapText="1"/>
    </xf>
    <xf numFmtId="0" fontId="25" fillId="0" borderId="0" xfId="0" applyFont="1" applyAlignment="1">
      <alignment vertical="center"/>
    </xf>
    <xf numFmtId="0" fontId="27" fillId="0" borderId="0" xfId="0" applyFont="1" applyBorder="1" applyAlignment="1">
      <alignment horizontal="left" vertical="center" wrapText="1"/>
    </xf>
    <xf numFmtId="0" fontId="27" fillId="0" borderId="0" xfId="0" applyFont="1" applyAlignment="1">
      <alignment vertical="center"/>
    </xf>
    <xf numFmtId="0" fontId="25" fillId="20" borderId="16" xfId="0" applyFont="1" applyFill="1" applyBorder="1" applyAlignment="1">
      <alignment horizontal="center" vertical="center" wrapText="1"/>
    </xf>
    <xf numFmtId="0" fontId="25" fillId="20" borderId="17" xfId="0" applyFont="1" applyFill="1" applyBorder="1" applyAlignment="1">
      <alignment horizontal="center" vertical="center" wrapText="1"/>
    </xf>
    <xf numFmtId="0" fontId="25" fillId="20" borderId="18" xfId="0" applyFont="1" applyFill="1" applyBorder="1" applyAlignment="1">
      <alignment horizontal="center" vertical="center" wrapText="1"/>
    </xf>
    <xf numFmtId="0" fontId="25" fillId="21" borderId="19" xfId="0" applyFont="1" applyFill="1" applyBorder="1" applyAlignment="1">
      <alignment vertical="center" wrapText="1"/>
    </xf>
    <xf numFmtId="0" fontId="25" fillId="21" borderId="20" xfId="0" applyFont="1" applyFill="1" applyBorder="1" applyAlignment="1">
      <alignment vertical="center" wrapText="1"/>
    </xf>
    <xf numFmtId="0" fontId="20" fillId="25" borderId="0" xfId="0" applyFont="1" applyFill="1" applyBorder="1" applyAlignment="1">
      <alignment/>
    </xf>
    <xf numFmtId="49" fontId="25" fillId="24" borderId="21" xfId="0" applyNumberFormat="1" applyFont="1" applyFill="1" applyBorder="1" applyAlignment="1">
      <alignment/>
    </xf>
    <xf numFmtId="49" fontId="25" fillId="24" borderId="22" xfId="0" applyNumberFormat="1" applyFont="1" applyFill="1" applyBorder="1" applyAlignment="1">
      <alignment/>
    </xf>
    <xf numFmtId="0" fontId="29" fillId="25" borderId="0" xfId="0" applyFont="1" applyFill="1" applyBorder="1" applyAlignment="1">
      <alignment/>
    </xf>
    <xf numFmtId="0" fontId="25" fillId="24" borderId="23" xfId="0" applyFont="1" applyFill="1" applyBorder="1" applyAlignment="1">
      <alignment horizontal="left" vertical="center"/>
    </xf>
    <xf numFmtId="0" fontId="20" fillId="24" borderId="24" xfId="0" applyFont="1" applyFill="1" applyBorder="1" applyAlignment="1">
      <alignment vertical="center"/>
    </xf>
    <xf numFmtId="0" fontId="20" fillId="24" borderId="24" xfId="0" applyFont="1" applyFill="1" applyBorder="1" applyAlignment="1">
      <alignment horizontal="center" vertical="center" wrapText="1"/>
    </xf>
    <xf numFmtId="0" fontId="20" fillId="24" borderId="2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0" xfId="0" applyFont="1" applyFill="1" applyBorder="1" applyAlignment="1">
      <alignment horizontal="left" vertical="center"/>
    </xf>
    <xf numFmtId="0" fontId="20" fillId="0" borderId="0" xfId="0" applyFont="1" applyFill="1" applyBorder="1" applyAlignment="1">
      <alignment vertical="center" wrapText="1"/>
    </xf>
    <xf numFmtId="0" fontId="31" fillId="0" borderId="26" xfId="0" applyFont="1" applyBorder="1" applyAlignment="1">
      <alignment vertical="center"/>
    </xf>
    <xf numFmtId="0" fontId="31" fillId="0" borderId="22" xfId="0" applyFont="1" applyBorder="1" applyAlignment="1">
      <alignment vertical="center"/>
    </xf>
    <xf numFmtId="0" fontId="20" fillId="0" borderId="0" xfId="0" applyFont="1" applyFill="1" applyAlignment="1">
      <alignment vertical="center" wrapText="1"/>
    </xf>
    <xf numFmtId="0" fontId="32" fillId="0" borderId="0" xfId="0" applyFont="1" applyFill="1" applyAlignment="1">
      <alignment vertical="center" wrapText="1"/>
    </xf>
    <xf numFmtId="0" fontId="32" fillId="0" borderId="0" xfId="0" applyFont="1" applyAlignment="1">
      <alignment vertical="center"/>
    </xf>
    <xf numFmtId="0" fontId="20" fillId="20" borderId="27" xfId="0" applyFont="1" applyFill="1" applyBorder="1" applyAlignment="1">
      <alignment horizontal="center" vertical="center"/>
    </xf>
    <xf numFmtId="187" fontId="25" fillId="24" borderId="21" xfId="0" applyNumberFormat="1" applyFont="1" applyFill="1" applyBorder="1" applyAlignment="1">
      <alignment/>
    </xf>
    <xf numFmtId="187" fontId="25" fillId="24" borderId="22" xfId="0" applyNumberFormat="1" applyFont="1" applyFill="1" applyBorder="1" applyAlignment="1">
      <alignment/>
    </xf>
    <xf numFmtId="187" fontId="28" fillId="24" borderId="14" xfId="0" applyNumberFormat="1" applyFont="1" applyFill="1" applyBorder="1" applyAlignment="1">
      <alignment/>
    </xf>
    <xf numFmtId="9" fontId="28" fillId="25" borderId="28" xfId="0" applyNumberFormat="1" applyFont="1" applyFill="1" applyBorder="1" applyAlignment="1">
      <alignment/>
    </xf>
    <xf numFmtId="0" fontId="25" fillId="26" borderId="29" xfId="0" applyFont="1" applyFill="1" applyBorder="1" applyAlignment="1">
      <alignment vertical="center" wrapText="1"/>
    </xf>
    <xf numFmtId="0" fontId="25" fillId="26" borderId="19" xfId="0" applyFont="1" applyFill="1" applyBorder="1" applyAlignment="1">
      <alignment vertical="center" wrapText="1"/>
    </xf>
    <xf numFmtId="0" fontId="25" fillId="21" borderId="30" xfId="0" applyFont="1" applyFill="1" applyBorder="1" applyAlignment="1">
      <alignment vertical="center" wrapText="1"/>
    </xf>
    <xf numFmtId="0" fontId="20" fillId="0" borderId="31" xfId="0" applyFont="1" applyFill="1" applyBorder="1" applyAlignment="1">
      <alignment vertical="center"/>
    </xf>
    <xf numFmtId="187" fontId="25" fillId="0" borderId="0" xfId="0" applyNumberFormat="1" applyFont="1" applyFill="1" applyBorder="1" applyAlignment="1">
      <alignment/>
    </xf>
    <xf numFmtId="9" fontId="20" fillId="0" borderId="0" xfId="60" applyFont="1" applyFill="1" applyBorder="1" applyAlignment="1">
      <alignment horizontal="center" vertical="center" wrapText="1"/>
    </xf>
    <xf numFmtId="0" fontId="28" fillId="0" borderId="0" xfId="0" applyFont="1" applyFill="1" applyBorder="1" applyAlignment="1">
      <alignment vertical="center"/>
    </xf>
    <xf numFmtId="0" fontId="34" fillId="24" borderId="0" xfId="0" applyFont="1" applyFill="1" applyBorder="1" applyAlignment="1">
      <alignment horizontal="center" vertical="center" wrapText="1"/>
    </xf>
    <xf numFmtId="0" fontId="28" fillId="24" borderId="0" xfId="0" applyFont="1" applyFill="1" applyBorder="1" applyAlignment="1">
      <alignment horizontal="left" vertical="center" wrapText="1"/>
    </xf>
    <xf numFmtId="0" fontId="25" fillId="20" borderId="32" xfId="0" applyFont="1" applyFill="1" applyBorder="1" applyAlignment="1">
      <alignment horizontal="center" vertical="center" wrapText="1"/>
    </xf>
    <xf numFmtId="0" fontId="25" fillId="20" borderId="33" xfId="0" applyFont="1" applyFill="1" applyBorder="1" applyAlignment="1">
      <alignment horizontal="center" vertical="center"/>
    </xf>
    <xf numFmtId="0" fontId="25" fillId="20" borderId="34" xfId="0" applyFont="1" applyFill="1" applyBorder="1" applyAlignment="1">
      <alignment horizontal="center" vertical="center" wrapText="1"/>
    </xf>
    <xf numFmtId="184" fontId="25" fillId="20" borderId="35" xfId="0" applyNumberFormat="1" applyFont="1" applyFill="1" applyBorder="1" applyAlignment="1">
      <alignment horizontal="center" vertical="center" wrapText="1"/>
    </xf>
    <xf numFmtId="0" fontId="20" fillId="20" borderId="0" xfId="0" applyFont="1" applyFill="1" applyAlignment="1">
      <alignment vertical="center"/>
    </xf>
    <xf numFmtId="0" fontId="25" fillId="0" borderId="36" xfId="0" applyFont="1" applyFill="1" applyBorder="1" applyAlignment="1">
      <alignment vertical="center" wrapText="1"/>
    </xf>
    <xf numFmtId="0" fontId="25" fillId="0" borderId="32" xfId="0" applyFont="1" applyFill="1" applyBorder="1" applyAlignment="1">
      <alignment horizontal="center" vertical="center"/>
    </xf>
    <xf numFmtId="0" fontId="25" fillId="0" borderId="36" xfId="0" applyFont="1" applyFill="1" applyBorder="1" applyAlignment="1">
      <alignment vertical="center"/>
    </xf>
    <xf numFmtId="184" fontId="25" fillId="0" borderId="36" xfId="0" applyNumberFormat="1" applyFont="1" applyFill="1" applyBorder="1" applyAlignment="1">
      <alignment vertical="center"/>
    </xf>
    <xf numFmtId="0" fontId="25" fillId="0" borderId="37" xfId="0" applyFont="1" applyFill="1" applyBorder="1" applyAlignment="1">
      <alignment horizontal="center" vertical="center"/>
    </xf>
    <xf numFmtId="184" fontId="25" fillId="0" borderId="38" xfId="0" applyNumberFormat="1" applyFont="1" applyFill="1" applyBorder="1" applyAlignment="1">
      <alignment vertical="center"/>
    </xf>
    <xf numFmtId="0" fontId="25" fillId="21" borderId="39" xfId="0" applyFont="1" applyFill="1" applyBorder="1" applyAlignment="1">
      <alignment vertical="center" wrapText="1"/>
    </xf>
    <xf numFmtId="0" fontId="25" fillId="21" borderId="40" xfId="0" applyFont="1" applyFill="1" applyBorder="1" applyAlignment="1">
      <alignment horizontal="center" vertical="center"/>
    </xf>
    <xf numFmtId="0" fontId="25" fillId="21" borderId="41" xfId="0" applyFont="1" applyFill="1" applyBorder="1" applyAlignment="1">
      <alignment vertical="center"/>
    </xf>
    <xf numFmtId="184" fontId="25" fillId="21" borderId="42" xfId="0" applyNumberFormat="1" applyFont="1" applyFill="1" applyBorder="1" applyAlignment="1">
      <alignment vertical="center"/>
    </xf>
    <xf numFmtId="0" fontId="25" fillId="21" borderId="43" xfId="0" applyFont="1" applyFill="1" applyBorder="1" applyAlignment="1">
      <alignment horizontal="center" vertical="center"/>
    </xf>
    <xf numFmtId="184" fontId="25" fillId="21" borderId="41" xfId="0" applyNumberFormat="1" applyFont="1" applyFill="1" applyBorder="1" applyAlignment="1">
      <alignment vertical="center"/>
    </xf>
    <xf numFmtId="184" fontId="25" fillId="21" borderId="44" xfId="0" applyNumberFormat="1" applyFont="1" applyFill="1" applyBorder="1" applyAlignment="1">
      <alignment vertical="center"/>
    </xf>
    <xf numFmtId="0" fontId="25" fillId="20" borderId="45" xfId="0" applyFont="1" applyFill="1" applyBorder="1" applyAlignment="1">
      <alignment vertical="center" wrapText="1"/>
    </xf>
    <xf numFmtId="0" fontId="20" fillId="20" borderId="45" xfId="0" applyFont="1" applyFill="1" applyBorder="1" applyAlignment="1">
      <alignment horizontal="center" vertical="center"/>
    </xf>
    <xf numFmtId="0" fontId="20" fillId="20" borderId="27" xfId="0" applyNumberFormat="1" applyFont="1" applyFill="1" applyBorder="1" applyAlignment="1">
      <alignment vertical="center"/>
    </xf>
    <xf numFmtId="0" fontId="20" fillId="20" borderId="46" xfId="0" applyNumberFormat="1" applyFont="1" applyFill="1" applyBorder="1" applyAlignment="1">
      <alignment vertical="center"/>
    </xf>
    <xf numFmtId="0" fontId="20" fillId="20" borderId="47" xfId="0" applyNumberFormat="1" applyFont="1" applyFill="1" applyBorder="1" applyAlignment="1">
      <alignment vertical="center"/>
    </xf>
    <xf numFmtId="0" fontId="20" fillId="20" borderId="48" xfId="0" applyNumberFormat="1" applyFont="1" applyFill="1" applyBorder="1" applyAlignment="1">
      <alignment vertical="center"/>
    </xf>
    <xf numFmtId="0" fontId="20" fillId="0" borderId="49" xfId="0" applyFont="1" applyFill="1" applyBorder="1" applyAlignment="1">
      <alignment vertical="center" wrapText="1"/>
    </xf>
    <xf numFmtId="0" fontId="20" fillId="26" borderId="27" xfId="0" applyNumberFormat="1" applyFont="1" applyFill="1" applyBorder="1" applyAlignment="1">
      <alignment vertical="center"/>
    </xf>
    <xf numFmtId="184" fontId="20" fillId="26" borderId="27" xfId="0" applyNumberFormat="1" applyFont="1" applyFill="1" applyBorder="1" applyAlignment="1">
      <alignment vertical="center"/>
    </xf>
    <xf numFmtId="184" fontId="20" fillId="20" borderId="46" xfId="0" applyNumberFormat="1" applyFont="1" applyFill="1" applyBorder="1" applyAlignment="1">
      <alignment vertical="center"/>
    </xf>
    <xf numFmtId="0" fontId="20" fillId="20" borderId="47" xfId="0" applyFont="1" applyFill="1" applyBorder="1" applyAlignment="1">
      <alignment horizontal="center" vertical="center"/>
    </xf>
    <xf numFmtId="0" fontId="20" fillId="0" borderId="27" xfId="0" applyFont="1" applyFill="1" applyBorder="1" applyAlignment="1">
      <alignment vertical="center"/>
    </xf>
    <xf numFmtId="184" fontId="20" fillId="0" borderId="27" xfId="0" applyNumberFormat="1" applyFont="1" applyFill="1" applyBorder="1" applyAlignment="1">
      <alignment vertical="center"/>
    </xf>
    <xf numFmtId="184" fontId="20" fillId="20" borderId="48" xfId="0" applyNumberFormat="1" applyFont="1" applyFill="1" applyBorder="1" applyAlignment="1">
      <alignment vertical="center"/>
    </xf>
    <xf numFmtId="184" fontId="20" fillId="20" borderId="27" xfId="0" applyNumberFormat="1" applyFont="1" applyFill="1" applyBorder="1" applyAlignment="1">
      <alignment vertical="center"/>
    </xf>
    <xf numFmtId="0" fontId="26" fillId="20" borderId="50" xfId="0" applyFont="1" applyFill="1" applyBorder="1" applyAlignment="1">
      <alignment vertical="center" wrapText="1"/>
    </xf>
    <xf numFmtId="0" fontId="26" fillId="20" borderId="51" xfId="0" applyFont="1" applyFill="1" applyBorder="1" applyAlignment="1">
      <alignment horizontal="center" vertical="center"/>
    </xf>
    <xf numFmtId="0" fontId="26" fillId="20" borderId="52" xfId="0" applyFont="1" applyFill="1" applyBorder="1" applyAlignment="1">
      <alignment horizontal="center" vertical="center"/>
    </xf>
    <xf numFmtId="184" fontId="25" fillId="20" borderId="53" xfId="0" applyNumberFormat="1" applyFont="1" applyFill="1" applyBorder="1" applyAlignment="1">
      <alignment vertical="center"/>
    </xf>
    <xf numFmtId="0" fontId="25" fillId="20" borderId="54" xfId="0" applyFont="1" applyFill="1" applyBorder="1" applyAlignment="1">
      <alignment vertical="center"/>
    </xf>
    <xf numFmtId="0" fontId="26" fillId="20" borderId="55" xfId="0" applyFont="1" applyFill="1" applyBorder="1" applyAlignment="1">
      <alignment vertical="center"/>
    </xf>
    <xf numFmtId="184" fontId="25" fillId="20" borderId="55" xfId="0" applyNumberFormat="1" applyFont="1" applyFill="1" applyBorder="1" applyAlignment="1">
      <alignment vertical="center"/>
    </xf>
    <xf numFmtId="184" fontId="25" fillId="20" borderId="56" xfId="0" applyNumberFormat="1" applyFont="1" applyFill="1" applyBorder="1" applyAlignment="1">
      <alignment vertical="center"/>
    </xf>
    <xf numFmtId="0" fontId="26" fillId="0" borderId="36" xfId="0" applyFont="1" applyFill="1" applyBorder="1" applyAlignment="1">
      <alignment vertical="center" wrapText="1"/>
    </xf>
    <xf numFmtId="0" fontId="26" fillId="0" borderId="57" xfId="0" applyFont="1" applyFill="1" applyBorder="1" applyAlignment="1">
      <alignment horizontal="center" vertical="center"/>
    </xf>
    <xf numFmtId="184" fontId="20" fillId="0" borderId="58" xfId="0" applyNumberFormat="1" applyFont="1" applyFill="1" applyBorder="1" applyAlignment="1">
      <alignment vertical="center"/>
    </xf>
    <xf numFmtId="0" fontId="26" fillId="0" borderId="59" xfId="0" applyFont="1" applyFill="1" applyBorder="1" applyAlignment="1">
      <alignment horizontal="center" vertical="center"/>
    </xf>
    <xf numFmtId="0" fontId="26" fillId="0" borderId="57" xfId="0" applyFont="1" applyFill="1" applyBorder="1" applyAlignment="1">
      <alignment vertical="center"/>
    </xf>
    <xf numFmtId="184" fontId="26" fillId="0" borderId="57" xfId="0" applyNumberFormat="1" applyFont="1" applyFill="1" applyBorder="1" applyAlignment="1">
      <alignment vertical="center"/>
    </xf>
    <xf numFmtId="0" fontId="25" fillId="21" borderId="40" xfId="0" applyFont="1" applyFill="1" applyBorder="1" applyAlignment="1">
      <alignment vertical="center" wrapText="1"/>
    </xf>
    <xf numFmtId="0" fontId="25" fillId="21" borderId="41" xfId="0" applyFont="1" applyFill="1" applyBorder="1" applyAlignment="1">
      <alignment horizontal="center" vertical="center"/>
    </xf>
    <xf numFmtId="0" fontId="20" fillId="26" borderId="45" xfId="0" applyFont="1" applyFill="1" applyBorder="1" applyAlignment="1">
      <alignment vertical="center" wrapText="1"/>
    </xf>
    <xf numFmtId="0" fontId="20" fillId="20" borderId="60" xfId="0" applyFont="1" applyFill="1" applyBorder="1" applyAlignment="1">
      <alignment horizontal="center" vertical="center"/>
    </xf>
    <xf numFmtId="0" fontId="20" fillId="20" borderId="61" xfId="0" applyFont="1" applyFill="1" applyBorder="1" applyAlignment="1">
      <alignment horizontal="center" vertical="center"/>
    </xf>
    <xf numFmtId="0" fontId="20" fillId="0" borderId="61" xfId="0" applyFont="1" applyFill="1" applyBorder="1" applyAlignment="1">
      <alignment vertical="center"/>
    </xf>
    <xf numFmtId="184" fontId="20" fillId="0" borderId="61" xfId="0" applyNumberFormat="1" applyFont="1" applyFill="1" applyBorder="1" applyAlignment="1">
      <alignment vertical="center"/>
    </xf>
    <xf numFmtId="0" fontId="26" fillId="20" borderId="51" xfId="0" applyFont="1" applyFill="1" applyBorder="1" applyAlignment="1">
      <alignment vertical="center" wrapText="1"/>
    </xf>
    <xf numFmtId="0" fontId="26" fillId="20" borderId="52" xfId="0" applyFont="1" applyFill="1" applyBorder="1" applyAlignment="1">
      <alignment vertical="center"/>
    </xf>
    <xf numFmtId="184" fontId="26" fillId="20" borderId="52" xfId="0" applyNumberFormat="1" applyFont="1" applyFill="1" applyBorder="1" applyAlignment="1">
      <alignment vertical="center"/>
    </xf>
    <xf numFmtId="0" fontId="26" fillId="0" borderId="36" xfId="0" applyFont="1" applyFill="1" applyBorder="1" applyAlignment="1">
      <alignment horizontal="center" vertical="center"/>
    </xf>
    <xf numFmtId="184" fontId="20" fillId="0" borderId="46" xfId="0" applyNumberFormat="1" applyFont="1" applyFill="1" applyBorder="1" applyAlignment="1">
      <alignment vertical="center"/>
    </xf>
    <xf numFmtId="0" fontId="26" fillId="0" borderId="32" xfId="0" applyFont="1" applyFill="1" applyBorder="1" applyAlignment="1">
      <alignment horizontal="center" vertical="center"/>
    </xf>
    <xf numFmtId="0" fontId="26" fillId="0" borderId="36" xfId="0" applyFont="1" applyFill="1" applyBorder="1" applyAlignment="1">
      <alignment vertical="center"/>
    </xf>
    <xf numFmtId="184" fontId="26" fillId="0" borderId="36" xfId="0" applyNumberFormat="1" applyFont="1" applyFill="1" applyBorder="1" applyAlignment="1">
      <alignment vertical="center"/>
    </xf>
    <xf numFmtId="0" fontId="25" fillId="21" borderId="42" xfId="0" applyFont="1" applyFill="1" applyBorder="1" applyAlignment="1">
      <alignment vertical="center"/>
    </xf>
    <xf numFmtId="0" fontId="20" fillId="0" borderId="45" xfId="0" applyFont="1" applyFill="1" applyBorder="1" applyAlignment="1">
      <alignment vertical="center" wrapText="1"/>
    </xf>
    <xf numFmtId="0" fontId="20" fillId="0" borderId="36" xfId="0" applyFont="1" applyFill="1" applyBorder="1" applyAlignment="1">
      <alignment vertical="center" wrapText="1"/>
    </xf>
    <xf numFmtId="0" fontId="20" fillId="0" borderId="36"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36" xfId="0" applyFont="1" applyFill="1" applyBorder="1" applyAlignment="1">
      <alignment vertical="center"/>
    </xf>
    <xf numFmtId="184" fontId="20" fillId="0" borderId="36" xfId="0" applyNumberFormat="1" applyFont="1" applyFill="1" applyBorder="1" applyAlignment="1">
      <alignment vertical="center"/>
    </xf>
    <xf numFmtId="0" fontId="20" fillId="21" borderId="41" xfId="0" applyFont="1" applyFill="1" applyBorder="1" applyAlignment="1">
      <alignment horizontal="center" vertical="center"/>
    </xf>
    <xf numFmtId="0" fontId="20" fillId="21" borderId="42" xfId="0" applyFont="1" applyFill="1" applyBorder="1" applyAlignment="1">
      <alignment vertical="center"/>
    </xf>
    <xf numFmtId="0" fontId="20" fillId="21" borderId="40" xfId="0" applyFont="1" applyFill="1" applyBorder="1" applyAlignment="1">
      <alignment horizontal="center" vertical="center"/>
    </xf>
    <xf numFmtId="0" fontId="20" fillId="21" borderId="41" xfId="0" applyFont="1" applyFill="1" applyBorder="1" applyAlignment="1">
      <alignment vertical="center"/>
    </xf>
    <xf numFmtId="184" fontId="20" fillId="21" borderId="41" xfId="0" applyNumberFormat="1" applyFont="1" applyFill="1" applyBorder="1" applyAlignment="1">
      <alignment vertical="center"/>
    </xf>
    <xf numFmtId="0" fontId="31" fillId="20" borderId="52" xfId="0" applyFont="1" applyFill="1" applyBorder="1" applyAlignment="1">
      <alignment horizontal="center" vertical="center"/>
    </xf>
    <xf numFmtId="0" fontId="31" fillId="20" borderId="51" xfId="0" applyFont="1" applyFill="1" applyBorder="1" applyAlignment="1">
      <alignment horizontal="center" vertical="center"/>
    </xf>
    <xf numFmtId="0" fontId="31" fillId="20" borderId="52" xfId="0" applyFont="1" applyFill="1" applyBorder="1" applyAlignment="1">
      <alignment vertical="center"/>
    </xf>
    <xf numFmtId="184" fontId="31" fillId="20" borderId="52" xfId="0" applyNumberFormat="1" applyFont="1" applyFill="1" applyBorder="1" applyAlignment="1">
      <alignment vertical="center"/>
    </xf>
    <xf numFmtId="0" fontId="25" fillId="0" borderId="62" xfId="0" applyFont="1" applyFill="1" applyBorder="1" applyAlignment="1">
      <alignment vertical="center" wrapText="1"/>
    </xf>
    <xf numFmtId="0" fontId="20" fillId="0" borderId="62" xfId="0" applyFont="1" applyFill="1" applyBorder="1" applyAlignment="1">
      <alignment horizontal="center" vertical="center"/>
    </xf>
    <xf numFmtId="0" fontId="20" fillId="0" borderId="63" xfId="0" applyFont="1" applyFill="1" applyBorder="1" applyAlignment="1">
      <alignment horizontal="center" vertical="center"/>
    </xf>
    <xf numFmtId="0" fontId="20" fillId="0" borderId="62" xfId="0" applyFont="1" applyFill="1" applyBorder="1" applyAlignment="1">
      <alignment vertical="center"/>
    </xf>
    <xf numFmtId="184" fontId="20" fillId="0" borderId="62" xfId="0" applyNumberFormat="1" applyFont="1" applyFill="1" applyBorder="1" applyAlignment="1">
      <alignment vertical="center"/>
    </xf>
    <xf numFmtId="0" fontId="20" fillId="20" borderId="64" xfId="0" applyFont="1" applyFill="1" applyBorder="1" applyAlignment="1">
      <alignment horizontal="center" vertical="center"/>
    </xf>
    <xf numFmtId="0" fontId="25" fillId="21" borderId="65" xfId="0" applyFont="1" applyFill="1" applyBorder="1" applyAlignment="1">
      <alignment vertical="center" wrapText="1"/>
    </xf>
    <xf numFmtId="0" fontId="20" fillId="21" borderId="66" xfId="0" applyFont="1" applyFill="1" applyBorder="1" applyAlignment="1">
      <alignment horizontal="center" vertical="center"/>
    </xf>
    <xf numFmtId="0" fontId="20" fillId="0" borderId="22" xfId="0" applyFont="1" applyFill="1" applyBorder="1" applyAlignment="1">
      <alignment vertical="center" wrapText="1"/>
    </xf>
    <xf numFmtId="0" fontId="20" fillId="26" borderId="22" xfId="0" applyNumberFormat="1" applyFont="1" applyFill="1" applyBorder="1" applyAlignment="1">
      <alignment vertical="center"/>
    </xf>
    <xf numFmtId="184" fontId="20" fillId="26" borderId="22" xfId="0" applyNumberFormat="1" applyFont="1" applyFill="1" applyBorder="1" applyAlignment="1">
      <alignment vertical="center"/>
    </xf>
    <xf numFmtId="0" fontId="37" fillId="0" borderId="0" xfId="57" applyFont="1" applyAlignment="1">
      <alignment vertical="center"/>
      <protection/>
    </xf>
    <xf numFmtId="0" fontId="37" fillId="24" borderId="0" xfId="57" applyFont="1" applyFill="1" applyAlignment="1">
      <alignment vertical="center"/>
      <protection/>
    </xf>
    <xf numFmtId="185" fontId="35" fillId="20" borderId="67" xfId="57" applyNumberFormat="1" applyFont="1" applyFill="1" applyBorder="1" applyAlignment="1">
      <alignment vertical="center"/>
      <protection/>
    </xf>
    <xf numFmtId="185" fontId="35" fillId="20" borderId="31" xfId="57" applyNumberFormat="1" applyFont="1" applyFill="1" applyBorder="1" applyAlignment="1">
      <alignment vertical="center"/>
      <protection/>
    </xf>
    <xf numFmtId="185" fontId="35" fillId="20" borderId="68" xfId="57" applyNumberFormat="1" applyFont="1" applyFill="1" applyBorder="1" applyAlignment="1">
      <alignment vertical="center"/>
      <protection/>
    </xf>
    <xf numFmtId="185" fontId="35" fillId="20" borderId="69" xfId="57" applyNumberFormat="1" applyFont="1" applyFill="1" applyBorder="1" applyAlignment="1">
      <alignment vertical="center"/>
      <protection/>
    </xf>
    <xf numFmtId="185" fontId="37" fillId="21" borderId="70" xfId="57" applyNumberFormat="1" applyFont="1" applyFill="1" applyBorder="1" applyAlignment="1">
      <alignment vertical="center"/>
      <protection/>
    </xf>
    <xf numFmtId="185" fontId="37" fillId="21" borderId="71" xfId="57" applyNumberFormat="1" applyFont="1" applyFill="1" applyBorder="1" applyAlignment="1">
      <alignment vertical="center"/>
      <protection/>
    </xf>
    <xf numFmtId="185" fontId="37" fillId="21" borderId="72" xfId="57" applyNumberFormat="1" applyFont="1" applyFill="1" applyBorder="1" applyAlignment="1">
      <alignment vertical="center"/>
      <protection/>
    </xf>
    <xf numFmtId="185" fontId="35" fillId="26" borderId="73" xfId="57" applyNumberFormat="1" applyFont="1" applyFill="1" applyBorder="1" applyAlignment="1">
      <alignment vertical="center"/>
      <protection/>
    </xf>
    <xf numFmtId="10" fontId="35" fillId="24" borderId="74" xfId="60" applyNumberFormat="1" applyFont="1" applyFill="1" applyBorder="1" applyAlignment="1" applyProtection="1">
      <alignment vertical="center"/>
      <protection/>
    </xf>
    <xf numFmtId="185" fontId="37" fillId="21" borderId="73" xfId="57" applyNumberFormat="1" applyFont="1" applyFill="1" applyBorder="1" applyAlignment="1">
      <alignment vertical="center"/>
      <protection/>
    </xf>
    <xf numFmtId="185" fontId="35" fillId="26" borderId="75" xfId="57" applyNumberFormat="1" applyFont="1" applyFill="1" applyBorder="1" applyAlignment="1">
      <alignment vertical="center"/>
      <protection/>
    </xf>
    <xf numFmtId="10" fontId="35" fillId="24" borderId="76" xfId="60" applyNumberFormat="1" applyFont="1" applyFill="1" applyBorder="1" applyAlignment="1" applyProtection="1">
      <alignment vertical="center"/>
      <protection/>
    </xf>
    <xf numFmtId="185" fontId="35" fillId="21" borderId="77" xfId="57" applyNumberFormat="1" applyFont="1" applyFill="1" applyBorder="1" applyAlignment="1">
      <alignment vertical="center"/>
      <protection/>
    </xf>
    <xf numFmtId="0" fontId="37" fillId="25" borderId="0" xfId="57" applyFont="1" applyFill="1" applyAlignment="1">
      <alignment vertical="center"/>
      <protection/>
    </xf>
    <xf numFmtId="0" fontId="38" fillId="0" borderId="0" xfId="57" applyFont="1" applyBorder="1" applyAlignment="1">
      <alignment horizontal="left" vertical="center"/>
      <protection/>
    </xf>
    <xf numFmtId="0" fontId="37" fillId="0" borderId="0" xfId="57" applyFont="1">
      <alignment/>
      <protection/>
    </xf>
    <xf numFmtId="187" fontId="20" fillId="24" borderId="21" xfId="0" applyNumberFormat="1" applyFont="1" applyFill="1" applyBorder="1" applyAlignment="1">
      <alignment/>
    </xf>
    <xf numFmtId="186" fontId="20" fillId="24" borderId="22" xfId="0" applyNumberFormat="1" applyFont="1" applyFill="1" applyBorder="1" applyAlignment="1">
      <alignment/>
    </xf>
    <xf numFmtId="186" fontId="20" fillId="24" borderId="78" xfId="0" applyNumberFormat="1" applyFont="1" applyFill="1" applyBorder="1" applyAlignment="1">
      <alignment/>
    </xf>
    <xf numFmtId="187" fontId="20" fillId="24" borderId="78" xfId="0" applyNumberFormat="1" applyFont="1" applyFill="1" applyBorder="1" applyAlignment="1">
      <alignment/>
    </xf>
    <xf numFmtId="187" fontId="20" fillId="0" borderId="14" xfId="0" applyNumberFormat="1" applyFont="1" applyFill="1" applyBorder="1" applyAlignment="1">
      <alignment/>
    </xf>
    <xf numFmtId="187" fontId="20" fillId="25" borderId="14" xfId="0" applyNumberFormat="1" applyFont="1" applyFill="1" applyBorder="1" applyAlignment="1">
      <alignment/>
    </xf>
    <xf numFmtId="0" fontId="36" fillId="0" borderId="0" xfId="57" applyFont="1" applyFill="1" applyBorder="1" applyAlignment="1">
      <alignment horizontal="center" vertical="center"/>
      <protection/>
    </xf>
    <xf numFmtId="0" fontId="20" fillId="24" borderId="45" xfId="0" applyFont="1" applyFill="1" applyBorder="1" applyAlignment="1">
      <alignment horizontal="center" vertical="center" wrapText="1"/>
    </xf>
    <xf numFmtId="0" fontId="25" fillId="20" borderId="79" xfId="0" applyFont="1" applyFill="1" applyBorder="1" applyAlignment="1">
      <alignment horizontal="center" vertical="center"/>
    </xf>
    <xf numFmtId="0" fontId="25" fillId="20" borderId="80" xfId="0" applyFont="1" applyFill="1" applyBorder="1" applyAlignment="1">
      <alignment horizontal="center" vertical="center" wrapText="1"/>
    </xf>
    <xf numFmtId="0" fontId="25" fillId="20" borderId="81" xfId="0" applyFont="1" applyFill="1" applyBorder="1" applyAlignment="1">
      <alignment horizontal="center" vertical="center" wrapText="1"/>
    </xf>
    <xf numFmtId="0" fontId="25" fillId="24" borderId="82" xfId="0" applyFont="1" applyFill="1" applyBorder="1" applyAlignment="1">
      <alignment vertical="center"/>
    </xf>
    <xf numFmtId="0" fontId="25" fillId="20" borderId="28" xfId="0" applyFont="1" applyFill="1" applyBorder="1" applyAlignment="1">
      <alignment horizontal="center" vertical="center" wrapText="1"/>
    </xf>
    <xf numFmtId="0" fontId="26" fillId="20" borderId="28" xfId="0" applyFont="1" applyFill="1" applyBorder="1" applyAlignment="1">
      <alignment horizontal="center" vertical="center" wrapText="1"/>
    </xf>
    <xf numFmtId="0" fontId="25" fillId="20" borderId="83" xfId="0" applyFont="1" applyFill="1" applyBorder="1" applyAlignment="1">
      <alignment horizontal="center" vertical="center" wrapText="1"/>
    </xf>
    <xf numFmtId="187" fontId="20" fillId="0" borderId="21" xfId="0" applyNumberFormat="1" applyFont="1" applyFill="1" applyBorder="1" applyAlignment="1">
      <alignment/>
    </xf>
    <xf numFmtId="187" fontId="25" fillId="24" borderId="14" xfId="0" applyNumberFormat="1" applyFont="1" applyFill="1" applyBorder="1" applyAlignment="1">
      <alignment/>
    </xf>
    <xf numFmtId="10" fontId="20" fillId="24" borderId="25" xfId="60" applyNumberFormat="1" applyFont="1" applyFill="1" applyBorder="1" applyAlignment="1">
      <alignment horizontal="center" vertical="center" wrapText="1"/>
    </xf>
    <xf numFmtId="10" fontId="20" fillId="24" borderId="15" xfId="60" applyNumberFormat="1" applyFont="1" applyFill="1" applyBorder="1" applyAlignment="1">
      <alignment horizontal="center" vertical="center" wrapText="1"/>
    </xf>
    <xf numFmtId="10" fontId="28" fillId="25" borderId="28" xfId="0" applyNumberFormat="1" applyFont="1" applyFill="1" applyBorder="1" applyAlignment="1">
      <alignment/>
    </xf>
    <xf numFmtId="10" fontId="37" fillId="27" borderId="84" xfId="60" applyNumberFormat="1" applyFont="1" applyFill="1" applyBorder="1" applyAlignment="1" applyProtection="1">
      <alignment vertical="center"/>
      <protection/>
    </xf>
    <xf numFmtId="10" fontId="35" fillId="28" borderId="74" xfId="60" applyNumberFormat="1" applyFont="1" applyFill="1" applyBorder="1" applyAlignment="1" applyProtection="1">
      <alignment vertical="center"/>
      <protection/>
    </xf>
    <xf numFmtId="10" fontId="35" fillId="28" borderId="85" xfId="60" applyNumberFormat="1" applyFont="1" applyFill="1" applyBorder="1" applyAlignment="1" applyProtection="1">
      <alignment vertical="center"/>
      <protection/>
    </xf>
    <xf numFmtId="0" fontId="25" fillId="20" borderId="86" xfId="0" applyFont="1" applyFill="1" applyBorder="1" applyAlignment="1">
      <alignment vertical="center" wrapText="1"/>
    </xf>
    <xf numFmtId="0" fontId="26" fillId="0" borderId="57" xfId="0" applyFont="1" applyFill="1" applyBorder="1" applyAlignment="1">
      <alignment vertical="center" wrapText="1"/>
    </xf>
    <xf numFmtId="0" fontId="25" fillId="21" borderId="87" xfId="0" applyFont="1" applyFill="1" applyBorder="1" applyAlignment="1">
      <alignment vertical="center" wrapText="1"/>
    </xf>
    <xf numFmtId="0" fontId="20" fillId="26" borderId="86" xfId="0" applyFont="1" applyFill="1" applyBorder="1" applyAlignment="1">
      <alignment vertical="center" wrapText="1"/>
    </xf>
    <xf numFmtId="0" fontId="26" fillId="20" borderId="88" xfId="0" applyFont="1" applyFill="1" applyBorder="1" applyAlignment="1">
      <alignment vertical="center" wrapText="1"/>
    </xf>
    <xf numFmtId="0" fontId="20" fillId="0" borderId="86" xfId="0" applyFont="1" applyFill="1" applyBorder="1" applyAlignment="1">
      <alignment vertical="center" wrapText="1"/>
    </xf>
    <xf numFmtId="0" fontId="25" fillId="21" borderId="89" xfId="0" applyFont="1" applyFill="1" applyBorder="1" applyAlignment="1">
      <alignment vertical="center" wrapText="1"/>
    </xf>
    <xf numFmtId="0" fontId="25" fillId="24" borderId="11" xfId="0" applyFont="1" applyFill="1" applyBorder="1" applyAlignment="1">
      <alignment vertical="center" wrapText="1"/>
    </xf>
    <xf numFmtId="0" fontId="20" fillId="0" borderId="11" xfId="0" applyFont="1" applyBorder="1" applyAlignment="1">
      <alignment vertical="center" wrapText="1"/>
    </xf>
    <xf numFmtId="0" fontId="20" fillId="0" borderId="90" xfId="0" applyFont="1" applyBorder="1" applyAlignment="1">
      <alignment horizontal="left" vertical="center"/>
    </xf>
    <xf numFmtId="0" fontId="20" fillId="0" borderId="91" xfId="0" applyFont="1" applyBorder="1" applyAlignment="1">
      <alignment horizontal="left" vertical="center"/>
    </xf>
    <xf numFmtId="186" fontId="20" fillId="24" borderId="91" xfId="0" applyNumberFormat="1" applyFont="1" applyFill="1" applyBorder="1" applyAlignment="1">
      <alignment/>
    </xf>
    <xf numFmtId="190" fontId="20" fillId="25" borderId="0" xfId="0" applyNumberFormat="1" applyFont="1" applyFill="1" applyBorder="1" applyAlignment="1">
      <alignment/>
    </xf>
    <xf numFmtId="0" fontId="20" fillId="26" borderId="86" xfId="0" applyFont="1" applyFill="1" applyBorder="1" applyAlignment="1">
      <alignment horizontal="left" vertical="center" wrapText="1"/>
    </xf>
    <xf numFmtId="0" fontId="20" fillId="0" borderId="86" xfId="0" applyFont="1" applyFill="1" applyBorder="1" applyAlignment="1">
      <alignment horizontal="left" vertical="center" wrapText="1"/>
    </xf>
    <xf numFmtId="0" fontId="20" fillId="20" borderId="92" xfId="0" applyFont="1" applyFill="1" applyBorder="1" applyAlignment="1">
      <alignment horizontal="center" vertical="center"/>
    </xf>
    <xf numFmtId="0" fontId="20" fillId="20" borderId="86" xfId="0" applyFont="1" applyFill="1" applyBorder="1" applyAlignment="1">
      <alignment horizontal="center" vertical="center"/>
    </xf>
    <xf numFmtId="0" fontId="25" fillId="20" borderId="93" xfId="0" applyFont="1" applyFill="1" applyBorder="1" applyAlignment="1">
      <alignment horizontal="center" vertical="center" wrapText="1"/>
    </xf>
    <xf numFmtId="185" fontId="37" fillId="21" borderId="94" xfId="57" applyNumberFormat="1" applyFont="1" applyFill="1" applyBorder="1" applyAlignment="1">
      <alignment vertical="center"/>
      <protection/>
    </xf>
    <xf numFmtId="185" fontId="37" fillId="0" borderId="95" xfId="0" applyNumberFormat="1" applyFont="1" applyFill="1" applyBorder="1" applyAlignment="1">
      <alignment vertical="center"/>
    </xf>
    <xf numFmtId="185" fontId="37" fillId="0" borderId="96" xfId="0" applyNumberFormat="1" applyFont="1" applyFill="1" applyBorder="1" applyAlignment="1">
      <alignment vertical="center"/>
    </xf>
    <xf numFmtId="185" fontId="37" fillId="0" borderId="97" xfId="0" applyNumberFormat="1" applyFont="1" applyFill="1" applyBorder="1" applyAlignment="1">
      <alignment vertical="center"/>
    </xf>
    <xf numFmtId="0" fontId="25" fillId="20" borderId="98" xfId="0" applyFont="1" applyFill="1" applyBorder="1" applyAlignment="1">
      <alignment horizontal="center" vertical="center" wrapText="1"/>
    </xf>
    <xf numFmtId="0" fontId="25" fillId="20" borderId="99" xfId="0" applyFont="1" applyFill="1" applyBorder="1" applyAlignment="1">
      <alignment horizontal="center" vertical="center" wrapText="1"/>
    </xf>
    <xf numFmtId="185" fontId="37" fillId="0" borderId="100" xfId="0" applyNumberFormat="1" applyFont="1" applyFill="1" applyBorder="1" applyAlignment="1">
      <alignment vertical="center"/>
    </xf>
    <xf numFmtId="185" fontId="37" fillId="0" borderId="101" xfId="0" applyNumberFormat="1" applyFont="1" applyFill="1" applyBorder="1" applyAlignment="1">
      <alignment vertical="center"/>
    </xf>
    <xf numFmtId="185" fontId="37" fillId="0" borderId="102" xfId="0" applyNumberFormat="1" applyFont="1" applyFill="1" applyBorder="1" applyAlignment="1">
      <alignment vertical="center"/>
    </xf>
    <xf numFmtId="185" fontId="37" fillId="0" borderId="103" xfId="0" applyNumberFormat="1" applyFont="1" applyFill="1" applyBorder="1" applyAlignment="1">
      <alignment vertical="center"/>
    </xf>
    <xf numFmtId="185" fontId="37" fillId="0" borderId="104" xfId="57" applyNumberFormat="1" applyFont="1" applyFill="1" applyBorder="1" applyAlignment="1">
      <alignment vertical="center"/>
      <protection/>
    </xf>
    <xf numFmtId="185" fontId="20" fillId="0" borderId="105" xfId="0" applyNumberFormat="1" applyFont="1" applyFill="1" applyBorder="1" applyAlignment="1">
      <alignment vertical="center" wrapText="1"/>
    </xf>
    <xf numFmtId="185" fontId="20" fillId="0" borderId="106" xfId="0" applyNumberFormat="1" applyFont="1" applyFill="1" applyBorder="1" applyAlignment="1">
      <alignment vertical="center" wrapText="1"/>
    </xf>
    <xf numFmtId="187" fontId="20" fillId="24" borderId="22" xfId="0" applyNumberFormat="1" applyFont="1" applyFill="1" applyBorder="1" applyAlignment="1">
      <alignment/>
    </xf>
    <xf numFmtId="0" fontId="20" fillId="0" borderId="27" xfId="0" applyNumberFormat="1" applyFont="1" applyFill="1" applyBorder="1" applyAlignment="1">
      <alignment vertical="center"/>
    </xf>
    <xf numFmtId="184" fontId="20" fillId="24" borderId="48" xfId="0" applyNumberFormat="1" applyFont="1" applyFill="1" applyBorder="1" applyAlignment="1">
      <alignment vertical="center"/>
    </xf>
    <xf numFmtId="0" fontId="20" fillId="0" borderId="49" xfId="0" applyFont="1" applyFill="1" applyBorder="1" applyAlignment="1">
      <alignment horizontal="left" vertical="center" wrapText="1"/>
    </xf>
    <xf numFmtId="184" fontId="20" fillId="20" borderId="107" xfId="0" applyNumberFormat="1" applyFont="1" applyFill="1" applyBorder="1" applyAlignment="1">
      <alignment vertical="center"/>
    </xf>
    <xf numFmtId="0" fontId="20" fillId="24" borderId="27" xfId="0" applyFont="1" applyFill="1" applyBorder="1" applyAlignment="1">
      <alignment horizontal="center" vertical="center"/>
    </xf>
    <xf numFmtId="184" fontId="20" fillId="0" borderId="0" xfId="0" applyNumberFormat="1" applyFont="1" applyFill="1" applyAlignment="1">
      <alignment vertical="center"/>
    </xf>
    <xf numFmtId="189" fontId="20" fillId="0" borderId="0" xfId="0" applyNumberFormat="1" applyFont="1" applyFill="1" applyAlignment="1">
      <alignment vertical="center"/>
    </xf>
    <xf numFmtId="21" fontId="20" fillId="26" borderId="92" xfId="0" applyNumberFormat="1" applyFont="1" applyFill="1" applyBorder="1" applyAlignment="1">
      <alignment vertical="center" wrapText="1"/>
    </xf>
    <xf numFmtId="0" fontId="20" fillId="26" borderId="61" xfId="0" applyNumberFormat="1" applyFont="1" applyFill="1" applyBorder="1" applyAlignment="1">
      <alignment vertical="center"/>
    </xf>
    <xf numFmtId="184" fontId="20" fillId="26" borderId="61" xfId="0" applyNumberFormat="1" applyFont="1" applyFill="1" applyBorder="1" applyAlignment="1">
      <alignment vertical="center"/>
    </xf>
    <xf numFmtId="189" fontId="25" fillId="24" borderId="12" xfId="0" applyNumberFormat="1" applyFont="1" applyFill="1" applyBorder="1" applyAlignment="1">
      <alignment vertical="center"/>
    </xf>
    <xf numFmtId="189" fontId="20" fillId="0" borderId="0" xfId="0" applyNumberFormat="1" applyFont="1" applyAlignment="1">
      <alignment vertical="center"/>
    </xf>
    <xf numFmtId="10" fontId="20" fillId="24" borderId="108" xfId="60" applyNumberFormat="1" applyFont="1" applyFill="1" applyBorder="1" applyAlignment="1">
      <alignment horizontal="center" vertical="center" wrapText="1"/>
    </xf>
    <xf numFmtId="10" fontId="20" fillId="24" borderId="85" xfId="60" applyNumberFormat="1" applyFont="1" applyFill="1" applyBorder="1" applyAlignment="1">
      <alignment horizontal="center" vertical="center" wrapText="1"/>
    </xf>
    <xf numFmtId="184" fontId="25" fillId="20" borderId="109" xfId="0" applyNumberFormat="1" applyFont="1" applyFill="1" applyBorder="1" applyAlignment="1">
      <alignment vertical="center"/>
    </xf>
    <xf numFmtId="184" fontId="20" fillId="0" borderId="38" xfId="0" applyNumberFormat="1" applyFont="1" applyFill="1" applyBorder="1" applyAlignment="1">
      <alignment vertical="center"/>
    </xf>
    <xf numFmtId="184" fontId="20" fillId="21" borderId="44" xfId="0" applyNumberFormat="1" applyFont="1" applyFill="1" applyBorder="1" applyAlignment="1">
      <alignment vertical="center"/>
    </xf>
    <xf numFmtId="184" fontId="20" fillId="0" borderId="110" xfId="0" applyNumberFormat="1" applyFont="1" applyFill="1" applyBorder="1" applyAlignment="1">
      <alignment vertical="center"/>
    </xf>
    <xf numFmtId="0" fontId="20" fillId="0" borderId="26" xfId="0" applyFont="1" applyFill="1" applyBorder="1" applyAlignment="1">
      <alignment vertical="center" wrapText="1"/>
    </xf>
    <xf numFmtId="0" fontId="20" fillId="20" borderId="111" xfId="0" applyFont="1" applyFill="1" applyBorder="1" applyAlignment="1">
      <alignment horizontal="center" vertical="center"/>
    </xf>
    <xf numFmtId="0" fontId="20" fillId="29" borderId="22" xfId="0" applyFont="1" applyFill="1" applyBorder="1" applyAlignment="1">
      <alignment vertical="center"/>
    </xf>
    <xf numFmtId="184" fontId="20" fillId="29" borderId="22" xfId="0" applyNumberFormat="1" applyFont="1" applyFill="1" applyBorder="1" applyAlignment="1">
      <alignment vertical="center"/>
    </xf>
    <xf numFmtId="184" fontId="20" fillId="20" borderId="112" xfId="0" applyNumberFormat="1" applyFont="1" applyFill="1" applyBorder="1" applyAlignment="1">
      <alignment vertical="center"/>
    </xf>
    <xf numFmtId="0" fontId="20" fillId="29" borderId="21" xfId="0" applyFont="1" applyFill="1" applyBorder="1" applyAlignment="1">
      <alignment vertical="center"/>
    </xf>
    <xf numFmtId="184" fontId="20" fillId="29" borderId="113" xfId="0" applyNumberFormat="1" applyFont="1" applyFill="1" applyBorder="1" applyAlignment="1">
      <alignment vertical="center"/>
    </xf>
    <xf numFmtId="0" fontId="20" fillId="0" borderId="22" xfId="0" applyFont="1" applyFill="1" applyBorder="1" applyAlignment="1">
      <alignment horizontal="left" vertical="center" wrapText="1"/>
    </xf>
    <xf numFmtId="0" fontId="25" fillId="21" borderId="87" xfId="0" applyFont="1" applyFill="1" applyBorder="1" applyAlignment="1">
      <alignment horizontal="center" vertical="center"/>
    </xf>
    <xf numFmtId="0" fontId="25" fillId="21" borderId="44" xfId="0" applyFont="1" applyFill="1" applyBorder="1" applyAlignment="1">
      <alignment horizontal="center" vertical="center"/>
    </xf>
    <xf numFmtId="0" fontId="26" fillId="20" borderId="88" xfId="0" applyFont="1" applyFill="1" applyBorder="1" applyAlignment="1">
      <alignment horizontal="center" vertical="center"/>
    </xf>
    <xf numFmtId="184" fontId="20" fillId="20" borderId="114" xfId="0" applyNumberFormat="1" applyFont="1" applyFill="1" applyBorder="1" applyAlignment="1">
      <alignment vertical="center"/>
    </xf>
    <xf numFmtId="0" fontId="37" fillId="0" borderId="0" xfId="57" applyFont="1" applyBorder="1" applyAlignment="1">
      <alignment vertical="center"/>
      <protection/>
    </xf>
    <xf numFmtId="0" fontId="20" fillId="26" borderId="22" xfId="0" applyFont="1" applyFill="1" applyBorder="1" applyAlignment="1">
      <alignment vertical="center" wrapText="1"/>
    </xf>
    <xf numFmtId="184" fontId="20" fillId="20" borderId="115" xfId="0" applyNumberFormat="1" applyFont="1" applyFill="1" applyBorder="1" applyAlignment="1">
      <alignment vertical="center"/>
    </xf>
    <xf numFmtId="0" fontId="26" fillId="20" borderId="116" xfId="0" applyFont="1" applyFill="1" applyBorder="1" applyAlignment="1">
      <alignment vertical="center" wrapText="1"/>
    </xf>
    <xf numFmtId="0" fontId="20" fillId="24" borderId="0" xfId="0" applyFont="1" applyFill="1" applyBorder="1" applyAlignment="1">
      <alignment/>
    </xf>
    <xf numFmtId="0" fontId="20" fillId="20" borderId="117" xfId="0" applyFont="1" applyFill="1" applyBorder="1" applyAlignment="1">
      <alignment horizontal="center" vertical="center"/>
    </xf>
    <xf numFmtId="184" fontId="20" fillId="20" borderId="22" xfId="0" applyNumberFormat="1" applyFont="1" applyFill="1" applyBorder="1" applyAlignment="1">
      <alignment vertical="center"/>
    </xf>
    <xf numFmtId="0" fontId="20" fillId="20" borderId="22" xfId="0" applyFont="1" applyFill="1" applyBorder="1" applyAlignment="1">
      <alignment horizontal="center" vertical="center"/>
    </xf>
    <xf numFmtId="0" fontId="20" fillId="26" borderId="21" xfId="0" applyFont="1" applyFill="1" applyBorder="1" applyAlignment="1">
      <alignment vertical="center" wrapText="1"/>
    </xf>
    <xf numFmtId="0" fontId="20" fillId="26" borderId="118" xfId="0" applyNumberFormat="1" applyFont="1" applyFill="1" applyBorder="1" applyAlignment="1">
      <alignment vertical="center"/>
    </xf>
    <xf numFmtId="184" fontId="20" fillId="26" borderId="118" xfId="0" applyNumberFormat="1" applyFont="1" applyFill="1" applyBorder="1" applyAlignment="1">
      <alignment vertical="center"/>
    </xf>
    <xf numFmtId="184" fontId="20" fillId="20" borderId="119" xfId="0" applyNumberFormat="1" applyFont="1" applyFill="1" applyBorder="1" applyAlignment="1">
      <alignment vertical="center"/>
    </xf>
    <xf numFmtId="0" fontId="20" fillId="0" borderId="118" xfId="0" applyFont="1" applyFill="1" applyBorder="1" applyAlignment="1">
      <alignment vertical="center"/>
    </xf>
    <xf numFmtId="184" fontId="20" fillId="0" borderId="118" xfId="0" applyNumberFormat="1" applyFont="1" applyFill="1" applyBorder="1" applyAlignment="1">
      <alignment vertical="center"/>
    </xf>
    <xf numFmtId="0" fontId="20" fillId="0" borderId="22" xfId="0" applyFont="1" applyFill="1" applyBorder="1" applyAlignment="1">
      <alignment vertical="center"/>
    </xf>
    <xf numFmtId="184" fontId="20" fillId="0" borderId="22" xfId="0" applyNumberFormat="1" applyFont="1" applyFill="1" applyBorder="1" applyAlignment="1">
      <alignment vertical="center"/>
    </xf>
    <xf numFmtId="0" fontId="20" fillId="24" borderId="86" xfId="0" applyFont="1" applyFill="1" applyBorder="1" applyAlignment="1">
      <alignment horizontal="center" vertical="center"/>
    </xf>
    <xf numFmtId="184" fontId="20" fillId="26" borderId="21" xfId="0" applyNumberFormat="1" applyFont="1" applyFill="1" applyBorder="1" applyAlignment="1">
      <alignment vertical="center"/>
    </xf>
    <xf numFmtId="184" fontId="20" fillId="20" borderId="21" xfId="0" applyNumberFormat="1" applyFont="1" applyFill="1" applyBorder="1" applyAlignment="1">
      <alignment vertical="center"/>
    </xf>
    <xf numFmtId="0" fontId="20" fillId="20" borderId="21" xfId="0" applyFont="1" applyFill="1" applyBorder="1" applyAlignment="1">
      <alignment horizontal="center" vertical="center"/>
    </xf>
    <xf numFmtId="0" fontId="20" fillId="0" borderId="21" xfId="0" applyFont="1" applyFill="1" applyBorder="1" applyAlignment="1">
      <alignment vertical="center"/>
    </xf>
    <xf numFmtId="184" fontId="20" fillId="0" borderId="21" xfId="0" applyNumberFormat="1" applyFont="1" applyFill="1" applyBorder="1" applyAlignment="1">
      <alignment vertical="center"/>
    </xf>
    <xf numFmtId="184" fontId="20" fillId="20" borderId="120" xfId="0" applyNumberFormat="1" applyFont="1" applyFill="1" applyBorder="1" applyAlignment="1">
      <alignment vertical="center"/>
    </xf>
    <xf numFmtId="185" fontId="20" fillId="0" borderId="22" xfId="0" applyNumberFormat="1" applyFont="1" applyFill="1" applyBorder="1" applyAlignment="1">
      <alignment vertical="center" wrapText="1"/>
    </xf>
    <xf numFmtId="0" fontId="43" fillId="24" borderId="0" xfId="57" applyFont="1" applyFill="1" applyAlignment="1">
      <alignment vertical="center"/>
      <protection/>
    </xf>
    <xf numFmtId="0" fontId="23" fillId="20" borderId="121" xfId="0" applyFont="1" applyFill="1" applyBorder="1" applyAlignment="1">
      <alignment horizontal="center" vertical="center" wrapText="1"/>
    </xf>
    <xf numFmtId="185" fontId="43" fillId="21" borderId="71" xfId="57" applyNumberFormat="1" applyFont="1" applyFill="1" applyBorder="1" applyAlignment="1">
      <alignment vertical="center"/>
      <protection/>
    </xf>
    <xf numFmtId="185" fontId="45" fillId="0" borderId="22" xfId="0" applyNumberFormat="1" applyFont="1" applyFill="1" applyBorder="1" applyAlignment="1">
      <alignment vertical="center" wrapText="1"/>
    </xf>
    <xf numFmtId="185" fontId="43" fillId="21" borderId="73" xfId="57" applyNumberFormat="1" applyFont="1" applyFill="1" applyBorder="1" applyAlignment="1">
      <alignment vertical="center"/>
      <protection/>
    </xf>
    <xf numFmtId="0" fontId="43" fillId="25" borderId="0" xfId="57" applyFont="1" applyFill="1" applyAlignment="1">
      <alignment vertical="center"/>
      <protection/>
    </xf>
    <xf numFmtId="0" fontId="43" fillId="0" borderId="0" xfId="57" applyFont="1" applyAlignment="1">
      <alignment vertical="center"/>
      <protection/>
    </xf>
    <xf numFmtId="184" fontId="20" fillId="20" borderId="122" xfId="0" applyNumberFormat="1" applyFont="1" applyFill="1" applyBorder="1" applyAlignment="1">
      <alignment vertical="center"/>
    </xf>
    <xf numFmtId="184" fontId="20" fillId="24" borderId="22" xfId="0" applyNumberFormat="1" applyFont="1" applyFill="1" applyBorder="1" applyAlignment="1">
      <alignment vertical="center"/>
    </xf>
    <xf numFmtId="0" fontId="20" fillId="0" borderId="22" xfId="0" applyNumberFormat="1" applyFont="1" applyFill="1" applyBorder="1" applyAlignment="1">
      <alignment vertical="center"/>
    </xf>
    <xf numFmtId="0" fontId="20" fillId="0" borderId="22" xfId="0" applyFont="1" applyBorder="1" applyAlignment="1">
      <alignment vertical="center"/>
    </xf>
    <xf numFmtId="184" fontId="20" fillId="24" borderId="115" xfId="0" applyNumberFormat="1" applyFont="1" applyFill="1" applyBorder="1" applyAlignment="1">
      <alignment vertical="center"/>
    </xf>
    <xf numFmtId="0" fontId="20" fillId="24" borderId="22" xfId="0" applyFont="1" applyFill="1" applyBorder="1" applyAlignment="1">
      <alignment horizontal="center" vertical="center"/>
    </xf>
    <xf numFmtId="184" fontId="20" fillId="20" borderId="123" xfId="0" applyNumberFormat="1" applyFont="1" applyFill="1" applyBorder="1" applyAlignment="1">
      <alignment vertical="center"/>
    </xf>
    <xf numFmtId="0" fontId="20" fillId="29" borderId="0" xfId="0" applyFont="1" applyFill="1" applyBorder="1" applyAlignment="1">
      <alignment vertical="center"/>
    </xf>
    <xf numFmtId="0" fontId="20" fillId="26" borderId="113" xfId="0" applyFont="1" applyFill="1" applyBorder="1" applyAlignment="1">
      <alignment vertical="center" wrapText="1"/>
    </xf>
    <xf numFmtId="0" fontId="20" fillId="20" borderId="124" xfId="0" applyFont="1" applyFill="1" applyBorder="1" applyAlignment="1">
      <alignment horizontal="center" vertical="center"/>
    </xf>
    <xf numFmtId="0" fontId="25" fillId="0" borderId="64" xfId="0" applyFont="1" applyFill="1" applyBorder="1" applyAlignment="1">
      <alignment vertical="center"/>
    </xf>
    <xf numFmtId="184" fontId="25" fillId="0" borderId="64" xfId="0" applyNumberFormat="1" applyFont="1" applyFill="1" applyBorder="1" applyAlignment="1">
      <alignment vertical="center"/>
    </xf>
    <xf numFmtId="0" fontId="20" fillId="0" borderId="125" xfId="0" applyFont="1" applyFill="1" applyBorder="1" applyAlignment="1">
      <alignment vertical="center" wrapText="1"/>
    </xf>
    <xf numFmtId="0" fontId="20" fillId="20" borderId="118" xfId="0" applyFont="1" applyFill="1" applyBorder="1" applyAlignment="1">
      <alignment horizontal="center" vertical="center"/>
    </xf>
    <xf numFmtId="0" fontId="20" fillId="0" borderId="22" xfId="0" applyFont="1" applyBorder="1" applyAlignment="1">
      <alignment vertical="center" wrapText="1"/>
    </xf>
    <xf numFmtId="0" fontId="20" fillId="24" borderId="22" xfId="0" applyFont="1" applyFill="1" applyBorder="1" applyAlignment="1">
      <alignment vertical="center"/>
    </xf>
    <xf numFmtId="184" fontId="20" fillId="29" borderId="21" xfId="0" applyNumberFormat="1" applyFont="1" applyFill="1" applyBorder="1" applyAlignment="1">
      <alignment vertical="center"/>
    </xf>
    <xf numFmtId="184" fontId="20" fillId="20" borderId="0" xfId="0" applyNumberFormat="1" applyFont="1" applyFill="1" applyBorder="1" applyAlignment="1">
      <alignment vertical="center"/>
    </xf>
    <xf numFmtId="0" fontId="25" fillId="26" borderId="45" xfId="0" applyFont="1" applyFill="1" applyBorder="1" applyAlignment="1">
      <alignment vertical="center" wrapText="1"/>
    </xf>
    <xf numFmtId="0" fontId="25" fillId="26" borderId="124" xfId="0" applyFont="1" applyFill="1" applyBorder="1" applyAlignment="1">
      <alignment vertical="center" wrapText="1"/>
    </xf>
    <xf numFmtId="0" fontId="25" fillId="26" borderId="22" xfId="0" applyFont="1" applyFill="1" applyBorder="1" applyAlignment="1">
      <alignment vertical="center" wrapText="1"/>
    </xf>
    <xf numFmtId="0" fontId="25" fillId="0" borderId="22" xfId="0" applyFont="1" applyBorder="1" applyAlignment="1">
      <alignment vertical="center" wrapText="1"/>
    </xf>
    <xf numFmtId="0" fontId="25" fillId="0" borderId="22" xfId="0" applyFont="1" applyFill="1" applyBorder="1" applyAlignment="1">
      <alignment vertical="center" wrapText="1"/>
    </xf>
    <xf numFmtId="0" fontId="26" fillId="20" borderId="80" xfId="0" applyFont="1" applyFill="1" applyBorder="1" applyAlignment="1">
      <alignment vertical="center"/>
    </xf>
    <xf numFmtId="0" fontId="25" fillId="26" borderId="27" xfId="0" applyNumberFormat="1" applyFont="1" applyFill="1" applyBorder="1" applyAlignment="1">
      <alignment vertical="center"/>
    </xf>
    <xf numFmtId="184" fontId="25" fillId="26" borderId="27" xfId="0" applyNumberFormat="1" applyFont="1" applyFill="1" applyBorder="1" applyAlignment="1">
      <alignment vertical="center"/>
    </xf>
    <xf numFmtId="184" fontId="25" fillId="20" borderId="46" xfId="0" applyNumberFormat="1" applyFont="1" applyFill="1" applyBorder="1" applyAlignment="1">
      <alignment vertical="center"/>
    </xf>
    <xf numFmtId="0" fontId="25" fillId="26" borderId="22" xfId="0" applyNumberFormat="1" applyFont="1" applyFill="1" applyBorder="1" applyAlignment="1">
      <alignment vertical="center"/>
    </xf>
    <xf numFmtId="184" fontId="25" fillId="26" borderId="22" xfId="0" applyNumberFormat="1" applyFont="1" applyFill="1" applyBorder="1" applyAlignment="1">
      <alignment vertical="center"/>
    </xf>
    <xf numFmtId="184" fontId="25" fillId="20" borderId="22" xfId="0" applyNumberFormat="1" applyFont="1" applyFill="1" applyBorder="1" applyAlignment="1">
      <alignment vertical="center"/>
    </xf>
    <xf numFmtId="0" fontId="25" fillId="0" borderId="22" xfId="0" applyFont="1" applyBorder="1" applyAlignment="1">
      <alignment vertical="center"/>
    </xf>
    <xf numFmtId="0" fontId="25" fillId="24" borderId="22" xfId="0" applyFont="1" applyFill="1" applyBorder="1" applyAlignment="1">
      <alignment vertical="center"/>
    </xf>
    <xf numFmtId="184" fontId="25" fillId="26" borderId="21" xfId="0" applyNumberFormat="1" applyFont="1" applyFill="1" applyBorder="1" applyAlignment="1">
      <alignment vertical="center"/>
    </xf>
    <xf numFmtId="184" fontId="25" fillId="20" borderId="21" xfId="0" applyNumberFormat="1" applyFont="1" applyFill="1" applyBorder="1" applyAlignment="1">
      <alignment vertical="center"/>
    </xf>
    <xf numFmtId="0" fontId="25" fillId="0" borderId="45" xfId="0" applyFont="1" applyFill="1" applyBorder="1" applyAlignment="1">
      <alignment vertical="center" wrapText="1"/>
    </xf>
    <xf numFmtId="0" fontId="25" fillId="21" borderId="42" xfId="0" applyFont="1" applyFill="1" applyBorder="1" applyAlignment="1">
      <alignment horizontal="center" vertical="center"/>
    </xf>
    <xf numFmtId="0" fontId="20" fillId="20" borderId="46" xfId="0" applyFont="1" applyFill="1" applyBorder="1" applyAlignment="1">
      <alignment horizontal="center" vertical="center"/>
    </xf>
    <xf numFmtId="0" fontId="20" fillId="26" borderId="64" xfId="0" applyNumberFormat="1" applyFont="1" applyFill="1" applyBorder="1" applyAlignment="1">
      <alignment vertical="center"/>
    </xf>
    <xf numFmtId="184" fontId="20" fillId="26" borderId="64" xfId="0" applyNumberFormat="1" applyFont="1" applyFill="1" applyBorder="1" applyAlignment="1">
      <alignment vertical="center"/>
    </xf>
    <xf numFmtId="184" fontId="20" fillId="20" borderId="58" xfId="0" applyNumberFormat="1" applyFont="1" applyFill="1" applyBorder="1" applyAlignment="1">
      <alignment vertical="center"/>
    </xf>
    <xf numFmtId="0" fontId="20" fillId="0" borderId="64" xfId="0" applyFont="1" applyFill="1" applyBorder="1" applyAlignment="1">
      <alignment vertical="center"/>
    </xf>
    <xf numFmtId="184" fontId="20" fillId="0" borderId="64" xfId="0" applyNumberFormat="1" applyFont="1" applyFill="1" applyBorder="1" applyAlignment="1">
      <alignment vertical="center"/>
    </xf>
    <xf numFmtId="0" fontId="26" fillId="0" borderId="22" xfId="0" applyFont="1" applyFill="1" applyBorder="1" applyAlignment="1">
      <alignment horizontal="center" vertical="center"/>
    </xf>
    <xf numFmtId="0" fontId="26" fillId="0" borderId="22" xfId="0" applyFont="1" applyFill="1" applyBorder="1" applyAlignment="1">
      <alignment vertical="center"/>
    </xf>
    <xf numFmtId="184" fontId="26" fillId="0" borderId="22" xfId="0" applyNumberFormat="1" applyFont="1" applyFill="1" applyBorder="1" applyAlignment="1">
      <alignment vertical="center"/>
    </xf>
    <xf numFmtId="0" fontId="25" fillId="21" borderId="22" xfId="0" applyFont="1" applyFill="1" applyBorder="1" applyAlignment="1">
      <alignment horizontal="center" vertical="center"/>
    </xf>
    <xf numFmtId="0" fontId="25" fillId="21" borderId="22" xfId="0" applyFont="1" applyFill="1" applyBorder="1" applyAlignment="1">
      <alignment vertical="center"/>
    </xf>
    <xf numFmtId="184" fontId="25" fillId="21" borderId="22" xfId="0" applyNumberFormat="1" applyFont="1" applyFill="1" applyBorder="1" applyAlignment="1">
      <alignment vertical="center"/>
    </xf>
    <xf numFmtId="0" fontId="20" fillId="0" borderId="126" xfId="0" applyFont="1" applyFill="1" applyBorder="1" applyAlignment="1">
      <alignment vertical="center" wrapText="1"/>
    </xf>
    <xf numFmtId="0" fontId="25" fillId="0" borderId="22" xfId="0" applyNumberFormat="1" applyFont="1" applyFill="1" applyBorder="1" applyAlignment="1">
      <alignment vertical="center" wrapText="1"/>
    </xf>
    <xf numFmtId="0" fontId="20" fillId="26" borderId="92" xfId="0" applyFont="1" applyFill="1" applyBorder="1" applyAlignment="1">
      <alignment vertical="center" wrapText="1"/>
    </xf>
    <xf numFmtId="0" fontId="20" fillId="20" borderId="127" xfId="0" applyFont="1" applyFill="1" applyBorder="1" applyAlignment="1">
      <alignment horizontal="center" vertical="center"/>
    </xf>
    <xf numFmtId="0" fontId="20" fillId="26" borderId="91" xfId="0" applyNumberFormat="1" applyFont="1" applyFill="1" applyBorder="1" applyAlignment="1">
      <alignment vertical="center"/>
    </xf>
    <xf numFmtId="184" fontId="20" fillId="26" borderId="91" xfId="0" applyNumberFormat="1" applyFont="1" applyFill="1" applyBorder="1" applyAlignment="1">
      <alignment vertical="center"/>
    </xf>
    <xf numFmtId="184" fontId="20" fillId="20" borderId="91" xfId="0" applyNumberFormat="1" applyFont="1" applyFill="1" applyBorder="1" applyAlignment="1">
      <alignment vertical="center"/>
    </xf>
    <xf numFmtId="0" fontId="20" fillId="0" borderId="91" xfId="0" applyFont="1" applyFill="1" applyBorder="1" applyAlignment="1">
      <alignment horizontal="left" vertical="center" wrapText="1"/>
    </xf>
    <xf numFmtId="0" fontId="20" fillId="24" borderId="64" xfId="0" applyFont="1" applyFill="1" applyBorder="1" applyAlignment="1">
      <alignment horizontal="center" vertical="center"/>
    </xf>
    <xf numFmtId="0" fontId="20" fillId="0" borderId="64" xfId="0" applyNumberFormat="1" applyFont="1" applyFill="1" applyBorder="1" applyAlignment="1">
      <alignment vertical="center"/>
    </xf>
    <xf numFmtId="0" fontId="20" fillId="0" borderId="113" xfId="0" applyFont="1" applyFill="1" applyBorder="1" applyAlignment="1">
      <alignment vertical="center" wrapText="1"/>
    </xf>
    <xf numFmtId="0" fontId="20" fillId="24" borderId="113" xfId="0" applyFont="1" applyFill="1" applyBorder="1" applyAlignment="1">
      <alignment horizontal="center" vertical="center"/>
    </xf>
    <xf numFmtId="0" fontId="20" fillId="20" borderId="128" xfId="0" applyFont="1" applyFill="1" applyBorder="1" applyAlignment="1">
      <alignment horizontal="center" vertical="center"/>
    </xf>
    <xf numFmtId="0" fontId="20" fillId="26" borderId="129" xfId="0" applyNumberFormat="1" applyFont="1" applyFill="1" applyBorder="1" applyAlignment="1">
      <alignment vertical="center"/>
    </xf>
    <xf numFmtId="0" fontId="20" fillId="0" borderId="130" xfId="0" applyFont="1" applyFill="1" applyBorder="1" applyAlignment="1">
      <alignment vertical="center" wrapText="1"/>
    </xf>
    <xf numFmtId="0" fontId="25" fillId="25" borderId="0" xfId="0" applyFont="1" applyFill="1" applyBorder="1" applyAlignment="1">
      <alignment/>
    </xf>
    <xf numFmtId="185" fontId="37" fillId="0" borderId="131" xfId="0" applyNumberFormat="1" applyFont="1" applyFill="1" applyBorder="1" applyAlignment="1">
      <alignment vertical="center"/>
    </xf>
    <xf numFmtId="0" fontId="20" fillId="24" borderId="92" xfId="0" applyFont="1" applyFill="1" applyBorder="1" applyAlignment="1">
      <alignment horizontal="center" vertical="center"/>
    </xf>
    <xf numFmtId="184" fontId="20" fillId="24" borderId="132" xfId="0" applyNumberFormat="1" applyFont="1" applyFill="1" applyBorder="1" applyAlignment="1">
      <alignment vertical="center"/>
    </xf>
    <xf numFmtId="184" fontId="20" fillId="26" borderId="129" xfId="0" applyNumberFormat="1" applyFont="1" applyFill="1" applyBorder="1" applyAlignment="1">
      <alignment vertical="center"/>
    </xf>
    <xf numFmtId="0" fontId="20" fillId="0" borderId="61" xfId="0" applyNumberFormat="1" applyFont="1" applyFill="1" applyBorder="1" applyAlignment="1">
      <alignment vertical="center"/>
    </xf>
    <xf numFmtId="0" fontId="20" fillId="0" borderId="21" xfId="0" applyFont="1" applyFill="1" applyBorder="1" applyAlignment="1">
      <alignment vertical="center" wrapText="1"/>
    </xf>
    <xf numFmtId="0" fontId="20" fillId="26" borderId="117" xfId="0" applyNumberFormat="1" applyFont="1" applyFill="1" applyBorder="1" applyAlignment="1">
      <alignment vertical="center"/>
    </xf>
    <xf numFmtId="187" fontId="25" fillId="24" borderId="133" xfId="0" applyNumberFormat="1" applyFont="1" applyFill="1" applyBorder="1" applyAlignment="1">
      <alignment horizontal="right" vertical="center" wrapText="1"/>
    </xf>
    <xf numFmtId="185" fontId="37" fillId="0" borderId="22" xfId="57" applyNumberFormat="1" applyFont="1" applyBorder="1" applyAlignment="1">
      <alignment vertical="center"/>
      <protection/>
    </xf>
    <xf numFmtId="10" fontId="37" fillId="24" borderId="134" xfId="60" applyNumberFormat="1" applyFont="1" applyFill="1" applyBorder="1" applyAlignment="1" applyProtection="1">
      <alignment vertical="center"/>
      <protection/>
    </xf>
    <xf numFmtId="10" fontId="37" fillId="24" borderId="135" xfId="60" applyNumberFormat="1" applyFont="1" applyFill="1" applyBorder="1" applyAlignment="1" applyProtection="1">
      <alignment vertical="center"/>
      <protection/>
    </xf>
    <xf numFmtId="10" fontId="37" fillId="24" borderId="84" xfId="60" applyNumberFormat="1" applyFont="1" applyFill="1" applyBorder="1" applyAlignment="1" applyProtection="1">
      <alignment vertical="center"/>
      <protection/>
    </xf>
    <xf numFmtId="10" fontId="37" fillId="24" borderId="136" xfId="60" applyNumberFormat="1" applyFont="1" applyFill="1" applyBorder="1" applyAlignment="1" applyProtection="1">
      <alignment vertical="center"/>
      <protection/>
    </xf>
    <xf numFmtId="185" fontId="37" fillId="0" borderId="137" xfId="0" applyNumberFormat="1" applyFont="1" applyFill="1" applyBorder="1" applyAlignment="1">
      <alignment vertical="center"/>
    </xf>
    <xf numFmtId="185" fontId="37" fillId="0" borderId="138" xfId="0" applyNumberFormat="1" applyFont="1" applyFill="1" applyBorder="1" applyAlignment="1">
      <alignment vertical="center"/>
    </xf>
    <xf numFmtId="185" fontId="37" fillId="0" borderId="139" xfId="0" applyNumberFormat="1" applyFont="1" applyFill="1" applyBorder="1" applyAlignment="1">
      <alignment vertical="center"/>
    </xf>
    <xf numFmtId="185" fontId="37" fillId="0" borderId="28" xfId="0" applyNumberFormat="1" applyFont="1" applyFill="1" applyBorder="1" applyAlignment="1">
      <alignment vertical="center"/>
    </xf>
    <xf numFmtId="185" fontId="37" fillId="0" borderId="129" xfId="0" applyNumberFormat="1" applyFont="1" applyFill="1" applyBorder="1" applyAlignment="1">
      <alignment vertical="center"/>
    </xf>
    <xf numFmtId="187" fontId="25" fillId="24" borderId="15" xfId="0" applyNumberFormat="1" applyFont="1" applyFill="1" applyBorder="1" applyAlignment="1">
      <alignment horizontal="right" vertical="center" wrapText="1"/>
    </xf>
    <xf numFmtId="187" fontId="25" fillId="25" borderId="140" xfId="0" applyNumberFormat="1" applyFont="1" applyFill="1" applyBorder="1" applyAlignment="1">
      <alignment horizontal="right" vertical="center" wrapText="1"/>
    </xf>
    <xf numFmtId="187" fontId="25" fillId="24" borderId="15" xfId="0" applyNumberFormat="1" applyFont="1" applyFill="1" applyBorder="1" applyAlignment="1">
      <alignment/>
    </xf>
    <xf numFmtId="187" fontId="20" fillId="0" borderId="140" xfId="0" applyNumberFormat="1" applyFont="1" applyFill="1" applyBorder="1" applyAlignment="1">
      <alignment/>
    </xf>
    <xf numFmtId="187" fontId="20" fillId="0" borderId="141" xfId="0" applyNumberFormat="1" applyFont="1" applyFill="1" applyBorder="1" applyAlignment="1">
      <alignment/>
    </xf>
    <xf numFmtId="0" fontId="25" fillId="0" borderId="113" xfId="0" applyFont="1" applyFill="1" applyBorder="1" applyAlignment="1">
      <alignment vertical="center" wrapText="1"/>
    </xf>
    <xf numFmtId="0" fontId="25" fillId="0" borderId="64" xfId="0" applyFont="1" applyFill="1" applyBorder="1" applyAlignment="1">
      <alignment horizontal="center" vertical="center"/>
    </xf>
    <xf numFmtId="0" fontId="25" fillId="30" borderId="107" xfId="0" applyFont="1" applyFill="1" applyBorder="1" applyAlignment="1">
      <alignment horizontal="center" vertical="center"/>
    </xf>
    <xf numFmtId="184" fontId="25" fillId="30" borderId="107" xfId="0" applyNumberFormat="1" applyFont="1" applyFill="1" applyBorder="1" applyAlignment="1">
      <alignment vertical="center"/>
    </xf>
    <xf numFmtId="184" fontId="20" fillId="24" borderId="127" xfId="0" applyNumberFormat="1" applyFont="1" applyFill="1" applyBorder="1" applyAlignment="1">
      <alignment vertical="center"/>
    </xf>
    <xf numFmtId="0" fontId="20" fillId="0" borderId="128" xfId="0" applyFont="1" applyFill="1" applyBorder="1" applyAlignment="1">
      <alignment horizontal="left" vertical="center" wrapText="1"/>
    </xf>
    <xf numFmtId="0" fontId="26" fillId="20" borderId="142" xfId="0" applyFont="1" applyFill="1" applyBorder="1" applyAlignment="1">
      <alignment vertical="center" wrapText="1"/>
    </xf>
    <xf numFmtId="0" fontId="26" fillId="20" borderId="80" xfId="0" applyFont="1" applyFill="1" applyBorder="1" applyAlignment="1">
      <alignment horizontal="center" vertical="center"/>
    </xf>
    <xf numFmtId="0" fontId="26" fillId="20" borderId="118" xfId="0" applyFont="1" applyFill="1" applyBorder="1" applyAlignment="1">
      <alignment horizontal="center" vertical="center"/>
    </xf>
    <xf numFmtId="184" fontId="25" fillId="20" borderId="143" xfId="0" applyNumberFormat="1" applyFont="1" applyFill="1" applyBorder="1" applyAlignment="1">
      <alignment vertical="center"/>
    </xf>
    <xf numFmtId="0" fontId="26" fillId="20" borderId="125" xfId="0" applyFont="1" applyFill="1" applyBorder="1" applyAlignment="1">
      <alignment horizontal="center" vertical="center"/>
    </xf>
    <xf numFmtId="0" fontId="26" fillId="20" borderId="118" xfId="0" applyFont="1" applyFill="1" applyBorder="1" applyAlignment="1">
      <alignment vertical="center"/>
    </xf>
    <xf numFmtId="184" fontId="26" fillId="20" borderId="118" xfId="0" applyNumberFormat="1" applyFont="1" applyFill="1" applyBorder="1" applyAlignment="1">
      <alignment vertical="center"/>
    </xf>
    <xf numFmtId="184" fontId="25" fillId="20" borderId="119" xfId="0" applyNumberFormat="1" applyFont="1" applyFill="1" applyBorder="1" applyAlignment="1">
      <alignment vertical="center"/>
    </xf>
    <xf numFmtId="21" fontId="20" fillId="26" borderId="22" xfId="0" applyNumberFormat="1" applyFont="1" applyFill="1" applyBorder="1" applyAlignment="1">
      <alignment vertical="center" wrapText="1"/>
    </xf>
    <xf numFmtId="21" fontId="20" fillId="0" borderId="60" xfId="0" applyNumberFormat="1" applyFont="1" applyFill="1" applyBorder="1" applyAlignment="1">
      <alignment vertical="center" wrapText="1"/>
    </xf>
    <xf numFmtId="184" fontId="20" fillId="24" borderId="144" xfId="0" applyNumberFormat="1" applyFont="1" applyFill="1" applyBorder="1" applyAlignment="1">
      <alignment vertical="center"/>
    </xf>
    <xf numFmtId="0" fontId="20" fillId="24" borderId="145" xfId="0" applyFont="1" applyFill="1" applyBorder="1" applyAlignment="1">
      <alignment horizontal="center" vertical="center"/>
    </xf>
    <xf numFmtId="0" fontId="20" fillId="0" borderId="124" xfId="0" applyFont="1" applyFill="1" applyBorder="1" applyAlignment="1">
      <alignment vertical="center" wrapText="1"/>
    </xf>
    <xf numFmtId="21" fontId="20" fillId="26" borderId="60" xfId="0" applyNumberFormat="1" applyFont="1" applyFill="1" applyBorder="1" applyAlignment="1">
      <alignment vertical="center" wrapText="1"/>
    </xf>
    <xf numFmtId="0" fontId="20" fillId="0" borderId="146" xfId="0" applyFont="1" applyFill="1" applyBorder="1" applyAlignment="1">
      <alignment vertical="center" wrapText="1"/>
    </xf>
    <xf numFmtId="0" fontId="20" fillId="20" borderId="0" xfId="0" applyFont="1" applyFill="1" applyBorder="1" applyAlignment="1">
      <alignment horizontal="center" vertical="center"/>
    </xf>
    <xf numFmtId="0" fontId="20" fillId="26" borderId="21" xfId="0" applyNumberFormat="1" applyFont="1" applyFill="1" applyBorder="1" applyAlignment="1">
      <alignment vertical="center"/>
    </xf>
    <xf numFmtId="21" fontId="20" fillId="0" borderId="22" xfId="0" applyNumberFormat="1" applyFont="1" applyFill="1" applyBorder="1" applyAlignment="1">
      <alignment vertical="center" wrapText="1"/>
    </xf>
    <xf numFmtId="0" fontId="20" fillId="0" borderId="22" xfId="0" applyFont="1" applyFill="1" applyBorder="1" applyAlignment="1">
      <alignment horizontal="justify" vertical="center" wrapText="1"/>
    </xf>
    <xf numFmtId="21" fontId="20" fillId="26" borderId="22" xfId="0" applyNumberFormat="1" applyFont="1" applyFill="1" applyBorder="1" applyAlignment="1">
      <alignment horizontal="justify" vertical="center" wrapText="1"/>
    </xf>
    <xf numFmtId="21" fontId="20" fillId="0" borderId="22" xfId="0" applyNumberFormat="1" applyFont="1" applyFill="1" applyBorder="1" applyAlignment="1">
      <alignment horizontal="justify" vertical="center" wrapText="1"/>
    </xf>
    <xf numFmtId="21" fontId="20" fillId="0" borderId="22" xfId="0" applyNumberFormat="1" applyFont="1" applyFill="1" applyBorder="1" applyAlignment="1">
      <alignment horizontal="left" vertical="center" wrapText="1"/>
    </xf>
    <xf numFmtId="0" fontId="20" fillId="24" borderId="47" xfId="0" applyFont="1" applyFill="1" applyBorder="1" applyAlignment="1">
      <alignment horizontal="center" vertical="center"/>
    </xf>
    <xf numFmtId="0" fontId="20" fillId="0" borderId="111" xfId="0" applyFont="1" applyFill="1" applyBorder="1" applyAlignment="1">
      <alignment vertical="center" wrapText="1"/>
    </xf>
    <xf numFmtId="0" fontId="20" fillId="0" borderId="91" xfId="0" applyFont="1" applyFill="1" applyBorder="1" applyAlignment="1">
      <alignment vertical="center" wrapText="1"/>
    </xf>
    <xf numFmtId="0" fontId="20" fillId="0" borderId="21" xfId="0" applyFont="1" applyFill="1" applyBorder="1" applyAlignment="1">
      <alignment horizontal="left" vertical="center" wrapText="1"/>
    </xf>
    <xf numFmtId="0" fontId="20" fillId="20" borderId="113" xfId="0" applyFont="1" applyFill="1" applyBorder="1" applyAlignment="1">
      <alignment horizontal="center" vertical="center"/>
    </xf>
    <xf numFmtId="0" fontId="20" fillId="0" borderId="92" xfId="0" applyFont="1" applyFill="1" applyBorder="1" applyAlignment="1">
      <alignment vertical="center"/>
    </xf>
    <xf numFmtId="0" fontId="20" fillId="20" borderId="130" xfId="0" applyFont="1" applyFill="1" applyBorder="1" applyAlignment="1">
      <alignment horizontal="center" vertical="center"/>
    </xf>
    <xf numFmtId="0" fontId="20" fillId="20" borderId="147" xfId="0" applyFont="1" applyFill="1" applyBorder="1" applyAlignment="1">
      <alignment horizontal="center" vertical="center"/>
    </xf>
    <xf numFmtId="185" fontId="37" fillId="25" borderId="95" xfId="0" applyNumberFormat="1" applyFont="1" applyFill="1" applyBorder="1" applyAlignment="1">
      <alignment vertical="center"/>
    </xf>
    <xf numFmtId="0" fontId="25" fillId="24" borderId="10" xfId="0" applyFont="1" applyFill="1" applyBorder="1" applyAlignment="1">
      <alignment wrapText="1"/>
    </xf>
    <xf numFmtId="0" fontId="26" fillId="0" borderId="148" xfId="0" applyFont="1" applyFill="1" applyBorder="1" applyAlignment="1">
      <alignment horizontal="center" vertical="center" wrapText="1"/>
    </xf>
    <xf numFmtId="0" fontId="21" fillId="24" borderId="0" xfId="0" applyFont="1" applyFill="1" applyBorder="1" applyAlignment="1">
      <alignment horizontal="center" vertical="center" wrapText="1"/>
    </xf>
    <xf numFmtId="0" fontId="33" fillId="24" borderId="0" xfId="0" applyFont="1" applyFill="1" applyBorder="1" applyAlignment="1">
      <alignment horizontal="left" vertical="center" wrapText="1"/>
    </xf>
    <xf numFmtId="0" fontId="35" fillId="24" borderId="149" xfId="0" applyFont="1" applyFill="1" applyBorder="1" applyAlignment="1">
      <alignment horizontal="center" vertical="center"/>
    </xf>
    <xf numFmtId="0" fontId="35" fillId="24" borderId="32" xfId="0" applyFont="1" applyFill="1" applyBorder="1" applyAlignment="1">
      <alignment horizontal="center" vertical="center"/>
    </xf>
    <xf numFmtId="0" fontId="35" fillId="24" borderId="150" xfId="0" applyFont="1" applyFill="1" applyBorder="1" applyAlignment="1">
      <alignment horizontal="center" vertical="center"/>
    </xf>
    <xf numFmtId="0" fontId="35" fillId="24" borderId="151" xfId="0" applyFont="1" applyFill="1" applyBorder="1" applyAlignment="1">
      <alignment horizontal="center" vertical="center"/>
    </xf>
    <xf numFmtId="0" fontId="35" fillId="24" borderId="152" xfId="0" applyFont="1" applyFill="1" applyBorder="1" applyAlignment="1">
      <alignment horizontal="center" vertical="center"/>
    </xf>
    <xf numFmtId="0" fontId="25"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25" fillId="29" borderId="0" xfId="0" applyFont="1" applyFill="1" applyBorder="1" applyAlignment="1">
      <alignment horizontal="left" vertical="center" wrapText="1"/>
    </xf>
    <xf numFmtId="0" fontId="36" fillId="24" borderId="0" xfId="57" applyFont="1" applyFill="1" applyAlignment="1">
      <alignment horizontal="center" vertical="center"/>
      <protection/>
    </xf>
    <xf numFmtId="0" fontId="28" fillId="0" borderId="0" xfId="57" applyFont="1" applyBorder="1" applyAlignment="1">
      <alignment horizontal="center" vertical="center"/>
      <protection/>
    </xf>
    <xf numFmtId="0" fontId="25" fillId="24" borderId="153" xfId="0" applyFont="1" applyFill="1" applyBorder="1" applyAlignment="1">
      <alignment horizontal="center" vertical="center"/>
    </xf>
    <xf numFmtId="0" fontId="25" fillId="24" borderId="146" xfId="0" applyFont="1" applyFill="1" applyBorder="1" applyAlignment="1">
      <alignment horizontal="center" vertical="center"/>
    </xf>
    <xf numFmtId="0" fontId="25" fillId="24" borderId="26" xfId="0" applyFont="1" applyFill="1" applyBorder="1" applyAlignment="1">
      <alignment horizontal="center" vertical="center"/>
    </xf>
    <xf numFmtId="0" fontId="25" fillId="25" borderId="13" xfId="0" applyFont="1" applyFill="1" applyBorder="1" applyAlignment="1">
      <alignment horizontal="center" vertical="center"/>
    </xf>
    <xf numFmtId="0" fontId="25" fillId="25" borderId="14" xfId="0" applyFont="1" applyFill="1" applyBorder="1" applyAlignment="1">
      <alignment/>
    </xf>
    <xf numFmtId="0" fontId="25" fillId="0" borderId="13" xfId="0" applyFont="1" applyFill="1" applyBorder="1" applyAlignment="1">
      <alignment horizontal="center" vertical="center"/>
    </xf>
    <xf numFmtId="0" fontId="25" fillId="0" borderId="14" xfId="0" applyFont="1" applyFill="1" applyBorder="1" applyAlignment="1">
      <alignment/>
    </xf>
    <xf numFmtId="0" fontId="25" fillId="24" borderId="12" xfId="0" applyFont="1" applyFill="1" applyBorder="1" applyAlignment="1">
      <alignment wrapText="1"/>
    </xf>
    <xf numFmtId="0" fontId="25" fillId="25" borderId="82" xfId="0" applyFont="1" applyFill="1" applyBorder="1" applyAlignment="1">
      <alignment/>
    </xf>
    <xf numFmtId="0" fontId="25" fillId="25" borderId="28" xfId="0" applyFont="1" applyFill="1" applyBorder="1" applyAlignment="1">
      <alignment/>
    </xf>
    <xf numFmtId="0" fontId="20" fillId="0" borderId="26" xfId="0" applyFont="1" applyBorder="1" applyAlignment="1">
      <alignment horizontal="left" vertical="center"/>
    </xf>
    <xf numFmtId="0" fontId="20" fillId="0" borderId="141" xfId="0" applyFont="1" applyBorder="1" applyAlignment="1">
      <alignment horizontal="left" vertical="center"/>
    </xf>
    <xf numFmtId="0" fontId="28" fillId="0" borderId="0" xfId="0" applyFont="1" applyBorder="1" applyAlignment="1">
      <alignment horizontal="left" vertical="center"/>
    </xf>
    <xf numFmtId="0" fontId="20" fillId="0" borderId="90" xfId="0" applyFont="1" applyBorder="1" applyAlignment="1">
      <alignment horizontal="left" vertical="center"/>
    </xf>
    <xf numFmtId="0" fontId="20" fillId="0" borderId="154" xfId="0" applyFont="1" applyBorder="1" applyAlignment="1">
      <alignment horizontal="left" vertical="center"/>
    </xf>
    <xf numFmtId="0" fontId="28" fillId="24" borderId="10" xfId="0" applyFont="1" applyFill="1" applyBorder="1" applyAlignment="1">
      <alignment horizontal="left" vertical="center"/>
    </xf>
    <xf numFmtId="0" fontId="28" fillId="24" borderId="11" xfId="0" applyFont="1" applyFill="1" applyBorder="1" applyAlignment="1">
      <alignment horizontal="left" vertical="center"/>
    </xf>
    <xf numFmtId="0" fontId="20" fillId="0" borderId="91" xfId="0" applyFont="1" applyBorder="1" applyAlignment="1">
      <alignment horizontal="left" vertical="center"/>
    </xf>
    <xf numFmtId="0" fontId="28" fillId="24" borderId="12" xfId="0" applyFont="1" applyFill="1" applyBorder="1" applyAlignment="1">
      <alignment horizontal="left" vertical="center"/>
    </xf>
    <xf numFmtId="0" fontId="25" fillId="24" borderId="155" xfId="0" applyFont="1" applyFill="1" applyBorder="1" applyAlignment="1">
      <alignment horizontal="left" vertical="center"/>
    </xf>
    <xf numFmtId="0" fontId="25" fillId="24" borderId="156" xfId="0" applyFont="1" applyFill="1" applyBorder="1" applyAlignment="1">
      <alignment horizontal="left" vertical="center"/>
    </xf>
    <xf numFmtId="0" fontId="41" fillId="0" borderId="0" xfId="0" applyFont="1" applyAlignment="1">
      <alignment horizontal="left" vertical="center" wrapText="1"/>
    </xf>
    <xf numFmtId="0" fontId="25" fillId="0" borderId="0" xfId="0" applyFont="1" applyAlignment="1">
      <alignment horizontal="left" vertical="center" wrapText="1"/>
    </xf>
    <xf numFmtId="0" fontId="36" fillId="24" borderId="10" xfId="57" applyFont="1" applyFill="1" applyBorder="1" applyAlignment="1">
      <alignment horizontal="center" vertical="center"/>
      <protection/>
    </xf>
    <xf numFmtId="0" fontId="36" fillId="24" borderId="11" xfId="57" applyFont="1" applyFill="1" applyBorder="1" applyAlignment="1">
      <alignment horizontal="center" vertical="center"/>
      <protection/>
    </xf>
    <xf numFmtId="0" fontId="36" fillId="24" borderId="85" xfId="57" applyFont="1" applyFill="1" applyBorder="1" applyAlignment="1">
      <alignment horizontal="center" vertical="center"/>
      <protection/>
    </xf>
    <xf numFmtId="0" fontId="25" fillId="24" borderId="157" xfId="0" applyFont="1" applyFill="1" applyBorder="1" applyAlignment="1">
      <alignment horizontal="left" vertical="center" wrapText="1"/>
    </xf>
    <xf numFmtId="0" fontId="25" fillId="24" borderId="145" xfId="0" applyFont="1" applyFill="1" applyBorder="1" applyAlignment="1">
      <alignment horizontal="left" vertical="center" wrapText="1"/>
    </xf>
    <xf numFmtId="0" fontId="20" fillId="0" borderId="146" xfId="0" applyFont="1" applyBorder="1" applyAlignment="1">
      <alignment horizontal="left" vertical="center"/>
    </xf>
    <xf numFmtId="0" fontId="20" fillId="0" borderId="158" xfId="0" applyFont="1" applyBorder="1" applyAlignment="1">
      <alignment horizontal="left" vertical="center"/>
    </xf>
    <xf numFmtId="0" fontId="28" fillId="0" borderId="159"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84" xfId="0" applyFont="1" applyFill="1" applyBorder="1" applyAlignment="1">
      <alignment horizontal="center" vertical="center"/>
    </xf>
    <xf numFmtId="0" fontId="28" fillId="24" borderId="13" xfId="0" applyFont="1" applyFill="1" applyBorder="1" applyAlignment="1">
      <alignment horizontal="left" vertical="center" wrapText="1"/>
    </xf>
    <xf numFmtId="0" fontId="28" fillId="24" borderId="160" xfId="0" applyFont="1" applyFill="1" applyBorder="1" applyAlignment="1">
      <alignment horizontal="left" vertical="center" wrapText="1"/>
    </xf>
    <xf numFmtId="21" fontId="20" fillId="0" borderId="161" xfId="0" applyNumberFormat="1" applyFont="1" applyFill="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e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236"/>
  <sheetViews>
    <sheetView tabSelected="1" zoomScaleSheetLayoutView="85" zoomScalePageLayoutView="0" workbookViewId="0" topLeftCell="A214">
      <selection activeCell="C220" sqref="C220"/>
    </sheetView>
  </sheetViews>
  <sheetFormatPr defaultColWidth="9.140625" defaultRowHeight="19.5" customHeight="1"/>
  <cols>
    <col min="1" max="1" width="58.57421875" style="26" customWidth="1"/>
    <col min="2" max="2" width="22.57421875" style="26" customWidth="1"/>
    <col min="3" max="3" width="16.421875" style="7" customWidth="1"/>
    <col min="4" max="4" width="8.8515625" style="7" customWidth="1"/>
    <col min="5" max="5" width="11.7109375" style="7" customWidth="1"/>
    <col min="6" max="6" width="18.8515625" style="7" customWidth="1"/>
    <col min="7" max="7" width="17.140625" style="7" customWidth="1"/>
    <col min="8" max="8" width="9.28125" style="7" customWidth="1"/>
    <col min="9" max="9" width="15.00390625" style="7" customWidth="1"/>
    <col min="10" max="10" width="14.8515625" style="7" customWidth="1"/>
    <col min="11" max="12" width="11.7109375" style="7" customWidth="1"/>
    <col min="13" max="16384" width="9.140625" style="7" customWidth="1"/>
  </cols>
  <sheetData>
    <row r="1" spans="1:10" s="1" customFormat="1" ht="40.5" customHeight="1">
      <c r="A1" s="414" t="s">
        <v>220</v>
      </c>
      <c r="B1" s="414"/>
      <c r="C1" s="414"/>
      <c r="D1" s="414"/>
      <c r="E1" s="414"/>
      <c r="F1" s="414"/>
      <c r="G1" s="414"/>
      <c r="H1" s="414"/>
      <c r="I1" s="414"/>
      <c r="J1" s="414"/>
    </row>
    <row r="2" spans="1:10" s="1" customFormat="1" ht="24.75" customHeight="1" thickBot="1">
      <c r="A2" s="415"/>
      <c r="B2" s="415"/>
      <c r="C2" s="415"/>
      <c r="D2" s="415"/>
      <c r="E2" s="415"/>
      <c r="F2" s="415"/>
      <c r="G2" s="415"/>
      <c r="H2" s="63"/>
      <c r="I2" s="63"/>
      <c r="J2" s="63"/>
    </row>
    <row r="3" spans="1:10" ht="19.5" customHeight="1" thickBot="1">
      <c r="A3" s="64"/>
      <c r="B3" s="64"/>
      <c r="C3" s="416" t="s">
        <v>89</v>
      </c>
      <c r="D3" s="416"/>
      <c r="E3" s="416"/>
      <c r="F3" s="417"/>
      <c r="G3" s="418" t="s">
        <v>153</v>
      </c>
      <c r="H3" s="419"/>
      <c r="I3" s="419"/>
      <c r="J3" s="420"/>
    </row>
    <row r="4" spans="1:10" s="69" customFormat="1" ht="51.75" customHeight="1" thickBot="1">
      <c r="A4" s="65" t="s">
        <v>90</v>
      </c>
      <c r="B4" s="65" t="s">
        <v>152</v>
      </c>
      <c r="C4" s="66" t="s">
        <v>91</v>
      </c>
      <c r="D4" s="67" t="s">
        <v>92</v>
      </c>
      <c r="E4" s="67" t="s">
        <v>93</v>
      </c>
      <c r="F4" s="68" t="s">
        <v>154</v>
      </c>
      <c r="G4" s="180" t="s">
        <v>91</v>
      </c>
      <c r="H4" s="181" t="s">
        <v>92</v>
      </c>
      <c r="I4" s="181" t="s">
        <v>93</v>
      </c>
      <c r="J4" s="182" t="s">
        <v>94</v>
      </c>
    </row>
    <row r="5" spans="1:10" ht="19.5" customHeight="1" thickBot="1">
      <c r="A5" s="70"/>
      <c r="B5" s="70"/>
      <c r="C5" s="71"/>
      <c r="D5" s="72"/>
      <c r="E5" s="72"/>
      <c r="F5" s="73"/>
      <c r="G5" s="74"/>
      <c r="H5" s="72"/>
      <c r="I5" s="72"/>
      <c r="J5" s="75"/>
    </row>
    <row r="6" spans="1:10" ht="19.5" customHeight="1">
      <c r="A6" s="76" t="s">
        <v>155</v>
      </c>
      <c r="B6" s="76"/>
      <c r="C6" s="77"/>
      <c r="D6" s="78"/>
      <c r="E6" s="78"/>
      <c r="F6" s="79"/>
      <c r="G6" s="80"/>
      <c r="H6" s="78"/>
      <c r="I6" s="81"/>
      <c r="J6" s="82"/>
    </row>
    <row r="7" spans="1:10" s="25" customFormat="1" ht="19.5" customHeight="1">
      <c r="A7" s="83" t="s">
        <v>95</v>
      </c>
      <c r="B7" s="83"/>
      <c r="C7" s="84"/>
      <c r="D7" s="85"/>
      <c r="E7" s="85"/>
      <c r="F7" s="86"/>
      <c r="G7" s="87"/>
      <c r="H7" s="85"/>
      <c r="I7" s="85"/>
      <c r="J7" s="88"/>
    </row>
    <row r="8" spans="1:10" s="25" customFormat="1" ht="27.75" customHeight="1">
      <c r="A8" s="89" t="s">
        <v>96</v>
      </c>
      <c r="B8" s="89" t="s">
        <v>201</v>
      </c>
      <c r="C8" s="179" t="s">
        <v>97</v>
      </c>
      <c r="D8" s="90">
        <f>24*75%</f>
        <v>18</v>
      </c>
      <c r="E8" s="91">
        <v>2670</v>
      </c>
      <c r="F8" s="92">
        <f>D8*E8</f>
        <v>48060</v>
      </c>
      <c r="G8" s="93" t="s">
        <v>97</v>
      </c>
      <c r="H8" s="94">
        <f>12*75%</f>
        <v>9</v>
      </c>
      <c r="I8" s="95">
        <v>2670</v>
      </c>
      <c r="J8" s="96">
        <f>H8*I8</f>
        <v>24030</v>
      </c>
    </row>
    <row r="9" spans="1:10" s="25" customFormat="1" ht="27.75" customHeight="1">
      <c r="A9" s="89" t="s">
        <v>214</v>
      </c>
      <c r="B9" s="89" t="s">
        <v>232</v>
      </c>
      <c r="C9" s="179" t="s">
        <v>97</v>
      </c>
      <c r="D9" s="90">
        <f>24*100%</f>
        <v>24</v>
      </c>
      <c r="E9" s="91">
        <v>500</v>
      </c>
      <c r="F9" s="92">
        <f>D9*E9</f>
        <v>12000</v>
      </c>
      <c r="G9" s="93" t="s">
        <v>97</v>
      </c>
      <c r="H9" s="90">
        <f>24*50%</f>
        <v>12</v>
      </c>
      <c r="I9" s="95">
        <v>500</v>
      </c>
      <c r="J9" s="96">
        <f>H9*I9</f>
        <v>6000</v>
      </c>
    </row>
    <row r="10" spans="1:10" s="25" customFormat="1" ht="27.75" customHeight="1">
      <c r="A10" s="89" t="s">
        <v>304</v>
      </c>
      <c r="B10" s="229" t="s">
        <v>325</v>
      </c>
      <c r="C10" s="179" t="s">
        <v>97</v>
      </c>
      <c r="D10" s="227">
        <v>18</v>
      </c>
      <c r="E10" s="95">
        <v>400</v>
      </c>
      <c r="F10" s="92">
        <f>D10*E10</f>
        <v>7200</v>
      </c>
      <c r="G10" s="403" t="s">
        <v>97</v>
      </c>
      <c r="H10" s="227">
        <v>6</v>
      </c>
      <c r="I10" s="95">
        <v>400</v>
      </c>
      <c r="J10" s="96">
        <f>H10*I10</f>
        <v>2400</v>
      </c>
    </row>
    <row r="11" spans="1:12" s="25" customFormat="1" ht="33.75" customHeight="1">
      <c r="A11" s="89" t="s">
        <v>227</v>
      </c>
      <c r="B11" s="89" t="s">
        <v>203</v>
      </c>
      <c r="C11" s="179" t="s">
        <v>97</v>
      </c>
      <c r="D11" s="227" t="s">
        <v>228</v>
      </c>
      <c r="E11" s="91">
        <v>600</v>
      </c>
      <c r="F11" s="92">
        <v>7200</v>
      </c>
      <c r="G11" s="93" t="s">
        <v>97</v>
      </c>
      <c r="H11" s="94" t="s">
        <v>229</v>
      </c>
      <c r="I11" s="95">
        <v>600</v>
      </c>
      <c r="J11" s="96">
        <v>3600</v>
      </c>
      <c r="L11" s="233"/>
    </row>
    <row r="12" spans="1:10" s="25" customFormat="1" ht="31.5" customHeight="1">
      <c r="A12" s="89" t="s">
        <v>248</v>
      </c>
      <c r="B12" s="89" t="s">
        <v>203</v>
      </c>
      <c r="C12" s="179" t="s">
        <v>97</v>
      </c>
      <c r="D12" s="227" t="s">
        <v>228</v>
      </c>
      <c r="E12" s="91">
        <v>1000</v>
      </c>
      <c r="F12" s="92">
        <v>12000</v>
      </c>
      <c r="G12" s="93" t="s">
        <v>97</v>
      </c>
      <c r="H12" s="94" t="s">
        <v>229</v>
      </c>
      <c r="I12" s="95">
        <v>1000</v>
      </c>
      <c r="J12" s="96">
        <v>6000</v>
      </c>
    </row>
    <row r="13" spans="1:10" s="25" customFormat="1" ht="22.5" customHeight="1">
      <c r="A13" s="89" t="s">
        <v>224</v>
      </c>
      <c r="B13" s="89" t="s">
        <v>198</v>
      </c>
      <c r="C13" s="179" t="s">
        <v>97</v>
      </c>
      <c r="D13" s="90">
        <f>24*50%</f>
        <v>12</v>
      </c>
      <c r="E13" s="91">
        <v>1000</v>
      </c>
      <c r="F13" s="92">
        <f>D13*E13</f>
        <v>12000</v>
      </c>
      <c r="G13" s="93" t="s">
        <v>97</v>
      </c>
      <c r="H13" s="94">
        <f>12*50%</f>
        <v>6</v>
      </c>
      <c r="I13" s="95">
        <v>1000</v>
      </c>
      <c r="J13" s="96">
        <f>H13*I13</f>
        <v>6000</v>
      </c>
    </row>
    <row r="14" spans="1:10" s="25" customFormat="1" ht="33" customHeight="1">
      <c r="A14" s="89" t="s">
        <v>225</v>
      </c>
      <c r="B14" s="89" t="s">
        <v>203</v>
      </c>
      <c r="C14" s="179" t="s">
        <v>97</v>
      </c>
      <c r="D14" s="90" t="s">
        <v>228</v>
      </c>
      <c r="E14" s="91">
        <v>500</v>
      </c>
      <c r="F14" s="92">
        <v>6000</v>
      </c>
      <c r="G14" s="93" t="s">
        <v>97</v>
      </c>
      <c r="H14" s="94" t="s">
        <v>229</v>
      </c>
      <c r="I14" s="95">
        <v>500</v>
      </c>
      <c r="J14" s="96">
        <v>3000</v>
      </c>
    </row>
    <row r="15" spans="1:10" s="25" customFormat="1" ht="19.5" customHeight="1">
      <c r="A15" s="83" t="s">
        <v>98</v>
      </c>
      <c r="B15" s="195"/>
      <c r="C15" s="85"/>
      <c r="D15" s="85"/>
      <c r="E15" s="97"/>
      <c r="F15" s="92"/>
      <c r="G15" s="93"/>
      <c r="H15" s="97"/>
      <c r="I15" s="97"/>
      <c r="J15" s="96"/>
    </row>
    <row r="16" spans="1:10" s="25" customFormat="1" ht="22.5" customHeight="1">
      <c r="A16" s="89" t="s">
        <v>99</v>
      </c>
      <c r="B16" s="89" t="s">
        <v>201</v>
      </c>
      <c r="C16" s="179" t="s">
        <v>97</v>
      </c>
      <c r="D16" s="90">
        <f>24*25%</f>
        <v>6</v>
      </c>
      <c r="E16" s="91">
        <v>1462</v>
      </c>
      <c r="F16" s="92">
        <f aca="true" t="shared" si="0" ref="F16:F28">D16*E16</f>
        <v>8772</v>
      </c>
      <c r="G16" s="93" t="s">
        <v>97</v>
      </c>
      <c r="H16" s="94">
        <f>12*25%</f>
        <v>3</v>
      </c>
      <c r="I16" s="95">
        <v>1462</v>
      </c>
      <c r="J16" s="96">
        <f aca="true" t="shared" si="1" ref="J16:J28">H16*I16</f>
        <v>4386</v>
      </c>
    </row>
    <row r="17" spans="1:10" s="25" customFormat="1" ht="22.5" customHeight="1">
      <c r="A17" s="89" t="s">
        <v>226</v>
      </c>
      <c r="B17" s="89" t="s">
        <v>232</v>
      </c>
      <c r="C17" s="179" t="s">
        <v>97</v>
      </c>
      <c r="D17" s="94">
        <f>12*75%</f>
        <v>9</v>
      </c>
      <c r="E17" s="91">
        <v>300</v>
      </c>
      <c r="F17" s="92">
        <f>D17*E17</f>
        <v>2700</v>
      </c>
      <c r="G17" s="93" t="s">
        <v>97</v>
      </c>
      <c r="H17" s="94">
        <f>24*20.8333333333%</f>
        <v>4.999999999992</v>
      </c>
      <c r="I17" s="95">
        <v>300</v>
      </c>
      <c r="J17" s="96">
        <f>H17*I17</f>
        <v>1499.9999999976</v>
      </c>
    </row>
    <row r="18" spans="1:10" s="25" customFormat="1" ht="30" customHeight="1">
      <c r="A18" s="89" t="s">
        <v>305</v>
      </c>
      <c r="B18" s="229" t="s">
        <v>325</v>
      </c>
      <c r="C18" s="179" t="s">
        <v>97</v>
      </c>
      <c r="D18" s="227">
        <v>18</v>
      </c>
      <c r="E18" s="91">
        <v>250</v>
      </c>
      <c r="F18" s="92">
        <f>D18*E18</f>
        <v>4500</v>
      </c>
      <c r="G18" s="403" t="s">
        <v>97</v>
      </c>
      <c r="H18" s="227">
        <v>6</v>
      </c>
      <c r="I18" s="91">
        <v>250</v>
      </c>
      <c r="J18" s="96">
        <f>H18*I18</f>
        <v>1500</v>
      </c>
    </row>
    <row r="19" spans="1:10" s="25" customFormat="1" ht="34.5" customHeight="1">
      <c r="A19" s="89" t="s">
        <v>75</v>
      </c>
      <c r="B19" s="229" t="s">
        <v>203</v>
      </c>
      <c r="C19" s="179" t="s">
        <v>97</v>
      </c>
      <c r="D19" s="90" t="s">
        <v>228</v>
      </c>
      <c r="E19" s="91">
        <v>600</v>
      </c>
      <c r="F19" s="92">
        <v>7200</v>
      </c>
      <c r="G19" s="93" t="s">
        <v>97</v>
      </c>
      <c r="H19" s="94" t="s">
        <v>229</v>
      </c>
      <c r="I19" s="95">
        <v>600</v>
      </c>
      <c r="J19" s="96">
        <v>3600</v>
      </c>
    </row>
    <row r="20" spans="1:10" s="25" customFormat="1" ht="33.75" customHeight="1">
      <c r="A20" s="89" t="s">
        <v>307</v>
      </c>
      <c r="B20" s="229" t="s">
        <v>325</v>
      </c>
      <c r="C20" s="179" t="s">
        <v>97</v>
      </c>
      <c r="D20" s="90">
        <v>18</v>
      </c>
      <c r="E20" s="91">
        <v>140</v>
      </c>
      <c r="F20" s="92">
        <f>D20*E20</f>
        <v>2520</v>
      </c>
      <c r="G20" s="403" t="s">
        <v>97</v>
      </c>
      <c r="H20" s="90">
        <v>6</v>
      </c>
      <c r="I20" s="91">
        <v>140</v>
      </c>
      <c r="J20" s="96">
        <f>H20*I20</f>
        <v>840</v>
      </c>
    </row>
    <row r="21" spans="1:10" s="25" customFormat="1" ht="29.25" customHeight="1">
      <c r="A21" s="89" t="s">
        <v>308</v>
      </c>
      <c r="B21" s="229" t="s">
        <v>325</v>
      </c>
      <c r="C21" s="179" t="s">
        <v>97</v>
      </c>
      <c r="D21" s="90">
        <v>18</v>
      </c>
      <c r="E21" s="91">
        <v>140</v>
      </c>
      <c r="F21" s="92">
        <f>D21*E21</f>
        <v>2520</v>
      </c>
      <c r="G21" s="403" t="s">
        <v>97</v>
      </c>
      <c r="H21" s="90">
        <v>6</v>
      </c>
      <c r="I21" s="91">
        <v>140</v>
      </c>
      <c r="J21" s="96">
        <f>H21*I21</f>
        <v>840</v>
      </c>
    </row>
    <row r="22" spans="1:10" s="25" customFormat="1" ht="29.25" customHeight="1">
      <c r="A22" s="89" t="s">
        <v>309</v>
      </c>
      <c r="B22" s="229" t="s">
        <v>325</v>
      </c>
      <c r="C22" s="179" t="s">
        <v>97</v>
      </c>
      <c r="D22" s="90">
        <v>18</v>
      </c>
      <c r="E22" s="91">
        <v>188</v>
      </c>
      <c r="F22" s="92">
        <f>D22*E22</f>
        <v>3384</v>
      </c>
      <c r="G22" s="403" t="s">
        <v>97</v>
      </c>
      <c r="H22" s="90">
        <v>6</v>
      </c>
      <c r="I22" s="91">
        <v>188</v>
      </c>
      <c r="J22" s="96">
        <f>H22*I22</f>
        <v>1128</v>
      </c>
    </row>
    <row r="23" spans="1:10" s="25" customFormat="1" ht="29.25" customHeight="1">
      <c r="A23" s="89" t="s">
        <v>230</v>
      </c>
      <c r="B23" s="89" t="s">
        <v>201</v>
      </c>
      <c r="C23" s="179" t="s">
        <v>97</v>
      </c>
      <c r="D23" s="90">
        <f>24*75%</f>
        <v>18</v>
      </c>
      <c r="E23" s="91">
        <v>1114</v>
      </c>
      <c r="F23" s="92">
        <f t="shared" si="0"/>
        <v>20052</v>
      </c>
      <c r="G23" s="93" t="s">
        <v>97</v>
      </c>
      <c r="H23" s="94">
        <f>12*75%</f>
        <v>9</v>
      </c>
      <c r="I23" s="95">
        <v>1114</v>
      </c>
      <c r="J23" s="96">
        <f t="shared" si="1"/>
        <v>10026</v>
      </c>
    </row>
    <row r="24" spans="1:10" s="25" customFormat="1" ht="27.75" customHeight="1">
      <c r="A24" s="89" t="s">
        <v>310</v>
      </c>
      <c r="B24" s="89" t="s">
        <v>201</v>
      </c>
      <c r="C24" s="179" t="s">
        <v>97</v>
      </c>
      <c r="D24" s="90">
        <f>24*25%</f>
        <v>6</v>
      </c>
      <c r="E24" s="91">
        <v>2730</v>
      </c>
      <c r="F24" s="92">
        <f t="shared" si="0"/>
        <v>16380</v>
      </c>
      <c r="G24" s="93" t="s">
        <v>97</v>
      </c>
      <c r="H24" s="94">
        <f>12*25%</f>
        <v>3</v>
      </c>
      <c r="I24" s="95">
        <v>2730</v>
      </c>
      <c r="J24" s="96">
        <f t="shared" si="1"/>
        <v>8190</v>
      </c>
    </row>
    <row r="25" spans="1:10" s="25" customFormat="1" ht="27" customHeight="1">
      <c r="A25" s="89" t="s">
        <v>311</v>
      </c>
      <c r="B25" s="89" t="s">
        <v>201</v>
      </c>
      <c r="C25" s="179" t="s">
        <v>97</v>
      </c>
      <c r="D25" s="90">
        <f>24*25%</f>
        <v>6</v>
      </c>
      <c r="E25" s="91">
        <v>2284</v>
      </c>
      <c r="F25" s="92">
        <f t="shared" si="0"/>
        <v>13704</v>
      </c>
      <c r="G25" s="93" t="s">
        <v>97</v>
      </c>
      <c r="H25" s="94">
        <f>12*25%</f>
        <v>3</v>
      </c>
      <c r="I25" s="95">
        <v>2284</v>
      </c>
      <c r="J25" s="96">
        <f t="shared" si="1"/>
        <v>6852</v>
      </c>
    </row>
    <row r="26" spans="1:10" s="25" customFormat="1" ht="30">
      <c r="A26" s="89" t="s">
        <v>231</v>
      </c>
      <c r="B26" s="89" t="s">
        <v>201</v>
      </c>
      <c r="C26" s="179" t="s">
        <v>97</v>
      </c>
      <c r="D26" s="90">
        <f>24*25%</f>
        <v>6</v>
      </c>
      <c r="E26" s="91">
        <v>1000</v>
      </c>
      <c r="F26" s="92">
        <f t="shared" si="0"/>
        <v>6000</v>
      </c>
      <c r="G26" s="93" t="s">
        <v>97</v>
      </c>
      <c r="H26" s="94">
        <f>12*25%</f>
        <v>3</v>
      </c>
      <c r="I26" s="95">
        <v>1000</v>
      </c>
      <c r="J26" s="96">
        <f t="shared" si="1"/>
        <v>3000</v>
      </c>
    </row>
    <row r="27" spans="1:10" s="25" customFormat="1" ht="30">
      <c r="A27" s="89" t="s">
        <v>0</v>
      </c>
      <c r="B27" s="89" t="s">
        <v>201</v>
      </c>
      <c r="C27" s="179" t="s">
        <v>97</v>
      </c>
      <c r="D27" s="90">
        <f>24*25%</f>
        <v>6</v>
      </c>
      <c r="E27" s="91">
        <v>1000</v>
      </c>
      <c r="F27" s="92">
        <f t="shared" si="0"/>
        <v>6000</v>
      </c>
      <c r="G27" s="93" t="s">
        <v>97</v>
      </c>
      <c r="H27" s="94">
        <f>12*25%</f>
        <v>3</v>
      </c>
      <c r="I27" s="95">
        <v>1000</v>
      </c>
      <c r="J27" s="96">
        <f t="shared" si="1"/>
        <v>3000</v>
      </c>
    </row>
    <row r="28" spans="1:10" s="25" customFormat="1" ht="27" customHeight="1">
      <c r="A28" s="89" t="s">
        <v>1</v>
      </c>
      <c r="B28" s="89" t="s">
        <v>201</v>
      </c>
      <c r="C28" s="179" t="s">
        <v>97</v>
      </c>
      <c r="D28" s="90">
        <f>24*12.5%</f>
        <v>3</v>
      </c>
      <c r="E28" s="91">
        <v>605</v>
      </c>
      <c r="F28" s="92">
        <f t="shared" si="0"/>
        <v>1815</v>
      </c>
      <c r="G28" s="93" t="s">
        <v>97</v>
      </c>
      <c r="H28" s="94">
        <f>12*12.5%</f>
        <v>1.5</v>
      </c>
      <c r="I28" s="95">
        <v>605</v>
      </c>
      <c r="J28" s="96">
        <f t="shared" si="1"/>
        <v>907.5</v>
      </c>
    </row>
    <row r="29" spans="1:12" s="25" customFormat="1" ht="22.5" customHeight="1">
      <c r="A29" s="89" t="s">
        <v>2</v>
      </c>
      <c r="B29" s="89" t="s">
        <v>232</v>
      </c>
      <c r="C29" s="179" t="s">
        <v>97</v>
      </c>
      <c r="D29" s="94">
        <f>24*20.8333333333%</f>
        <v>4.999999999992</v>
      </c>
      <c r="E29" s="91">
        <v>300</v>
      </c>
      <c r="F29" s="92">
        <f aca="true" t="shared" si="2" ref="F29:F38">D29*E29</f>
        <v>1499.9999999976</v>
      </c>
      <c r="G29" s="93" t="s">
        <v>97</v>
      </c>
      <c r="H29" s="94">
        <f>24*12.5%</f>
        <v>3</v>
      </c>
      <c r="I29" s="95">
        <v>300</v>
      </c>
      <c r="J29" s="96">
        <f aca="true" t="shared" si="3" ref="J29:J38">H29*I29</f>
        <v>900</v>
      </c>
      <c r="L29" s="232"/>
    </row>
    <row r="30" spans="1:12" s="25" customFormat="1" ht="22.5" customHeight="1">
      <c r="A30" s="89" t="s">
        <v>3</v>
      </c>
      <c r="B30" s="89" t="s">
        <v>232</v>
      </c>
      <c r="C30" s="179" t="s">
        <v>97</v>
      </c>
      <c r="D30" s="90">
        <f>24*83.3333333333%</f>
        <v>19.999999999992003</v>
      </c>
      <c r="E30" s="91">
        <v>200</v>
      </c>
      <c r="F30" s="92">
        <f t="shared" si="2"/>
        <v>3999.9999999984007</v>
      </c>
      <c r="G30" s="93" t="s">
        <v>97</v>
      </c>
      <c r="H30" s="94">
        <f>24*41.6666666666%</f>
        <v>9.999999999984</v>
      </c>
      <c r="I30" s="95">
        <v>200</v>
      </c>
      <c r="J30" s="96">
        <f t="shared" si="3"/>
        <v>1999.9999999968002</v>
      </c>
      <c r="L30" s="232"/>
    </row>
    <row r="31" spans="1:12" s="25" customFormat="1" ht="28.5" customHeight="1">
      <c r="A31" s="89" t="s">
        <v>4</v>
      </c>
      <c r="B31" s="229" t="s">
        <v>325</v>
      </c>
      <c r="C31" s="179" t="s">
        <v>97</v>
      </c>
      <c r="D31" s="227">
        <v>18</v>
      </c>
      <c r="E31" s="95">
        <v>400</v>
      </c>
      <c r="F31" s="92">
        <f t="shared" si="2"/>
        <v>7200</v>
      </c>
      <c r="G31" s="403" t="s">
        <v>97</v>
      </c>
      <c r="H31" s="227">
        <v>6</v>
      </c>
      <c r="I31" s="95">
        <v>400</v>
      </c>
      <c r="J31" s="96">
        <f t="shared" si="3"/>
        <v>2400</v>
      </c>
      <c r="L31" s="232"/>
    </row>
    <row r="32" spans="1:10" s="25" customFormat="1" ht="41.25" customHeight="1">
      <c r="A32" s="89" t="s">
        <v>5</v>
      </c>
      <c r="B32" s="229" t="s">
        <v>325</v>
      </c>
      <c r="C32" s="179" t="s">
        <v>97</v>
      </c>
      <c r="D32" s="227">
        <v>18</v>
      </c>
      <c r="E32" s="95">
        <v>312.5</v>
      </c>
      <c r="F32" s="92">
        <f t="shared" si="2"/>
        <v>5625</v>
      </c>
      <c r="G32" s="403" t="s">
        <v>97</v>
      </c>
      <c r="H32" s="227">
        <v>6</v>
      </c>
      <c r="I32" s="95">
        <v>312.5</v>
      </c>
      <c r="J32" s="96">
        <f t="shared" si="3"/>
        <v>1875</v>
      </c>
    </row>
    <row r="33" spans="1:10" s="25" customFormat="1" ht="33.75" customHeight="1">
      <c r="A33" s="89" t="s">
        <v>306</v>
      </c>
      <c r="B33" s="229" t="s">
        <v>325</v>
      </c>
      <c r="C33" s="179" t="s">
        <v>97</v>
      </c>
      <c r="D33" s="227">
        <v>18</v>
      </c>
      <c r="E33" s="95">
        <v>300</v>
      </c>
      <c r="F33" s="92">
        <f t="shared" si="2"/>
        <v>5400</v>
      </c>
      <c r="G33" s="403" t="s">
        <v>97</v>
      </c>
      <c r="H33" s="227">
        <v>6</v>
      </c>
      <c r="I33" s="95">
        <v>300</v>
      </c>
      <c r="J33" s="96">
        <f t="shared" si="3"/>
        <v>1800</v>
      </c>
    </row>
    <row r="34" spans="1:10" s="25" customFormat="1" ht="34.5" customHeight="1">
      <c r="A34" s="89" t="s">
        <v>6</v>
      </c>
      <c r="B34" s="229" t="s">
        <v>325</v>
      </c>
      <c r="C34" s="179" t="s">
        <v>97</v>
      </c>
      <c r="D34" s="227">
        <v>18</v>
      </c>
      <c r="E34" s="95">
        <v>300</v>
      </c>
      <c r="F34" s="92">
        <f t="shared" si="2"/>
        <v>5400</v>
      </c>
      <c r="G34" s="179" t="s">
        <v>97</v>
      </c>
      <c r="H34" s="227">
        <v>6</v>
      </c>
      <c r="I34" s="95">
        <v>300</v>
      </c>
      <c r="J34" s="96">
        <f t="shared" si="3"/>
        <v>1800</v>
      </c>
    </row>
    <row r="35" spans="1:10" s="25" customFormat="1" ht="29.25" customHeight="1">
      <c r="A35" s="89" t="s">
        <v>7</v>
      </c>
      <c r="B35" s="229" t="s">
        <v>325</v>
      </c>
      <c r="C35" s="179" t="s">
        <v>97</v>
      </c>
      <c r="D35" s="227">
        <v>18</v>
      </c>
      <c r="E35" s="95">
        <v>263</v>
      </c>
      <c r="F35" s="92">
        <f t="shared" si="2"/>
        <v>4734</v>
      </c>
      <c r="G35" s="179" t="s">
        <v>97</v>
      </c>
      <c r="H35" s="227">
        <v>6</v>
      </c>
      <c r="I35" s="95">
        <v>263</v>
      </c>
      <c r="J35" s="96">
        <f t="shared" si="3"/>
        <v>1578</v>
      </c>
    </row>
    <row r="36" spans="1:10" s="25" customFormat="1" ht="34.5" customHeight="1">
      <c r="A36" s="89" t="s">
        <v>8</v>
      </c>
      <c r="B36" s="229" t="s">
        <v>325</v>
      </c>
      <c r="C36" s="179" t="s">
        <v>97</v>
      </c>
      <c r="D36" s="227">
        <v>18</v>
      </c>
      <c r="E36" s="95">
        <v>188.5</v>
      </c>
      <c r="F36" s="92">
        <f t="shared" si="2"/>
        <v>3393</v>
      </c>
      <c r="G36" s="179" t="s">
        <v>97</v>
      </c>
      <c r="H36" s="227">
        <v>6</v>
      </c>
      <c r="I36" s="95">
        <v>188.5</v>
      </c>
      <c r="J36" s="96">
        <f t="shared" si="3"/>
        <v>1131</v>
      </c>
    </row>
    <row r="37" spans="1:10" s="25" customFormat="1" ht="30.75" customHeight="1">
      <c r="A37" s="89" t="s">
        <v>9</v>
      </c>
      <c r="B37" s="89" t="s">
        <v>198</v>
      </c>
      <c r="C37" s="179" t="s">
        <v>97</v>
      </c>
      <c r="D37" s="90">
        <f>24*100%</f>
        <v>24</v>
      </c>
      <c r="E37" s="91">
        <v>1000</v>
      </c>
      <c r="F37" s="92">
        <f t="shared" si="2"/>
        <v>24000</v>
      </c>
      <c r="G37" s="93" t="s">
        <v>97</v>
      </c>
      <c r="H37" s="94">
        <f>12*100%</f>
        <v>12</v>
      </c>
      <c r="I37" s="95">
        <v>1000</v>
      </c>
      <c r="J37" s="96">
        <f t="shared" si="3"/>
        <v>12000</v>
      </c>
    </row>
    <row r="38" spans="1:10" s="25" customFormat="1" ht="29.25" customHeight="1">
      <c r="A38" s="89" t="s">
        <v>10</v>
      </c>
      <c r="B38" s="89" t="s">
        <v>198</v>
      </c>
      <c r="C38" s="179" t="s">
        <v>97</v>
      </c>
      <c r="D38" s="90">
        <v>24</v>
      </c>
      <c r="E38" s="91">
        <v>1000</v>
      </c>
      <c r="F38" s="92">
        <f t="shared" si="2"/>
        <v>24000</v>
      </c>
      <c r="G38" s="93" t="s">
        <v>97</v>
      </c>
      <c r="H38" s="94">
        <f>12*100%</f>
        <v>12</v>
      </c>
      <c r="I38" s="95">
        <v>1000</v>
      </c>
      <c r="J38" s="96">
        <f t="shared" si="3"/>
        <v>12000</v>
      </c>
    </row>
    <row r="39" spans="1:10" ht="19.5" customHeight="1" thickBot="1">
      <c r="A39" s="98" t="s">
        <v>100</v>
      </c>
      <c r="B39" s="98"/>
      <c r="C39" s="99"/>
      <c r="D39" s="100"/>
      <c r="E39" s="100"/>
      <c r="F39" s="101">
        <f>SUM(F8:F38)</f>
        <v>285258.99999999604</v>
      </c>
      <c r="G39" s="102"/>
      <c r="H39" s="103"/>
      <c r="I39" s="104"/>
      <c r="J39" s="105">
        <f>SUM(J8:J14)+SUM(J16:J38)</f>
        <v>134283.4999999944</v>
      </c>
    </row>
    <row r="40" spans="1:10" ht="19.5" customHeight="1" thickBot="1">
      <c r="A40" s="106"/>
      <c r="B40" s="196"/>
      <c r="C40" s="107"/>
      <c r="D40" s="107"/>
      <c r="E40" s="107"/>
      <c r="F40" s="108"/>
      <c r="G40" s="109"/>
      <c r="H40" s="110"/>
      <c r="I40" s="111"/>
      <c r="J40" s="111"/>
    </row>
    <row r="41" spans="1:10" ht="19.5" customHeight="1">
      <c r="A41" s="112" t="s">
        <v>156</v>
      </c>
      <c r="B41" s="197"/>
      <c r="C41" s="113"/>
      <c r="D41" s="113"/>
      <c r="E41" s="113"/>
      <c r="F41" s="254"/>
      <c r="G41" s="253"/>
      <c r="H41" s="78"/>
      <c r="I41" s="81"/>
      <c r="J41" s="82"/>
    </row>
    <row r="42" spans="1:10" ht="19.5" customHeight="1">
      <c r="A42" s="114" t="s">
        <v>321</v>
      </c>
      <c r="B42" s="375"/>
      <c r="C42" s="51" t="s">
        <v>102</v>
      </c>
      <c r="D42" s="376"/>
      <c r="E42" s="376"/>
      <c r="F42" s="377"/>
      <c r="G42" s="51" t="s">
        <v>102</v>
      </c>
      <c r="H42" s="298"/>
      <c r="I42" s="299"/>
      <c r="J42" s="378"/>
    </row>
    <row r="43" spans="1:10" s="25" customFormat="1" ht="33.75" customHeight="1">
      <c r="A43" s="114" t="s">
        <v>58</v>
      </c>
      <c r="B43" s="198" t="s">
        <v>201</v>
      </c>
      <c r="C43" s="51" t="s">
        <v>102</v>
      </c>
      <c r="D43" s="90">
        <v>2</v>
      </c>
      <c r="E43" s="95">
        <v>350</v>
      </c>
      <c r="F43" s="96">
        <f aca="true" t="shared" si="4" ref="F43:F65">D43*E43</f>
        <v>700</v>
      </c>
      <c r="G43" s="211" t="s">
        <v>102</v>
      </c>
      <c r="H43" s="90">
        <v>2</v>
      </c>
      <c r="I43" s="91">
        <v>350</v>
      </c>
      <c r="J43" s="96">
        <f>H43*I43</f>
        <v>700</v>
      </c>
    </row>
    <row r="44" spans="1:10" s="25" customFormat="1" ht="26.25" customHeight="1">
      <c r="A44" s="114" t="s">
        <v>281</v>
      </c>
      <c r="B44" s="198" t="s">
        <v>201</v>
      </c>
      <c r="C44" s="51" t="s">
        <v>102</v>
      </c>
      <c r="D44" s="90">
        <v>2</v>
      </c>
      <c r="E44" s="91">
        <v>170</v>
      </c>
      <c r="F44" s="96">
        <f t="shared" si="4"/>
        <v>340</v>
      </c>
      <c r="G44" s="211" t="s">
        <v>102</v>
      </c>
      <c r="H44" s="90">
        <v>2</v>
      </c>
      <c r="I44" s="91">
        <v>170</v>
      </c>
      <c r="J44" s="96">
        <f>H44*I44</f>
        <v>340</v>
      </c>
    </row>
    <row r="45" spans="1:10" s="25" customFormat="1" ht="30">
      <c r="A45" s="114" t="s">
        <v>59</v>
      </c>
      <c r="B45" s="198" t="s">
        <v>201</v>
      </c>
      <c r="C45" s="51" t="s">
        <v>102</v>
      </c>
      <c r="D45" s="90">
        <v>2</v>
      </c>
      <c r="E45" s="91">
        <v>350</v>
      </c>
      <c r="F45" s="96">
        <f t="shared" si="4"/>
        <v>700</v>
      </c>
      <c r="G45" s="211" t="s">
        <v>102</v>
      </c>
      <c r="H45" s="90">
        <v>2</v>
      </c>
      <c r="I45" s="91">
        <v>350</v>
      </c>
      <c r="J45" s="96">
        <f>H45*I45</f>
        <v>700</v>
      </c>
    </row>
    <row r="46" spans="1:10" s="25" customFormat="1" ht="34.5" customHeight="1">
      <c r="A46" s="114" t="s">
        <v>60</v>
      </c>
      <c r="B46" s="198" t="s">
        <v>201</v>
      </c>
      <c r="C46" s="51" t="s">
        <v>102</v>
      </c>
      <c r="D46" s="90">
        <v>2</v>
      </c>
      <c r="E46" s="91">
        <v>350</v>
      </c>
      <c r="F46" s="96">
        <f t="shared" si="4"/>
        <v>700</v>
      </c>
      <c r="G46" s="210"/>
      <c r="H46" s="94"/>
      <c r="I46" s="95"/>
      <c r="J46" s="96"/>
    </row>
    <row r="47" spans="1:10" s="25" customFormat="1" ht="25.5" customHeight="1">
      <c r="A47" s="114" t="s">
        <v>284</v>
      </c>
      <c r="B47" s="198" t="s">
        <v>201</v>
      </c>
      <c r="C47" s="51" t="s">
        <v>102</v>
      </c>
      <c r="D47" s="90">
        <v>2</v>
      </c>
      <c r="E47" s="91">
        <v>350</v>
      </c>
      <c r="F47" s="92">
        <f t="shared" si="4"/>
        <v>700</v>
      </c>
      <c r="G47" s="115"/>
      <c r="H47" s="94"/>
      <c r="I47" s="95"/>
      <c r="J47" s="96"/>
    </row>
    <row r="48" spans="1:10" s="25" customFormat="1" ht="30">
      <c r="A48" s="114" t="s">
        <v>286</v>
      </c>
      <c r="B48" s="198" t="s">
        <v>201</v>
      </c>
      <c r="C48" s="51" t="s">
        <v>102</v>
      </c>
      <c r="D48" s="90">
        <v>2</v>
      </c>
      <c r="E48" s="91">
        <v>180</v>
      </c>
      <c r="F48" s="96">
        <f t="shared" si="4"/>
        <v>360</v>
      </c>
      <c r="G48" s="210"/>
      <c r="H48" s="94"/>
      <c r="I48" s="95"/>
      <c r="J48" s="96"/>
    </row>
    <row r="49" spans="1:10" s="25" customFormat="1" ht="32.25" customHeight="1">
      <c r="A49" s="128" t="s">
        <v>288</v>
      </c>
      <c r="B49" s="198" t="s">
        <v>232</v>
      </c>
      <c r="C49" s="51" t="s">
        <v>102</v>
      </c>
      <c r="D49" s="90">
        <v>3</v>
      </c>
      <c r="E49" s="91">
        <v>130</v>
      </c>
      <c r="F49" s="96">
        <f t="shared" si="4"/>
        <v>390</v>
      </c>
      <c r="G49" s="211" t="s">
        <v>102</v>
      </c>
      <c r="H49" s="94">
        <v>3</v>
      </c>
      <c r="I49" s="95">
        <v>130</v>
      </c>
      <c r="J49" s="96">
        <f>H49*I49</f>
        <v>390</v>
      </c>
    </row>
    <row r="50" spans="1:10" s="25" customFormat="1" ht="39.75" customHeight="1">
      <c r="A50" s="390" t="s">
        <v>290</v>
      </c>
      <c r="B50" s="234" t="s">
        <v>232</v>
      </c>
      <c r="C50" s="116" t="s">
        <v>102</v>
      </c>
      <c r="D50" s="90">
        <v>3</v>
      </c>
      <c r="E50" s="91">
        <v>100</v>
      </c>
      <c r="F50" s="96">
        <f t="shared" si="4"/>
        <v>300</v>
      </c>
      <c r="G50" s="210"/>
      <c r="H50" s="117"/>
      <c r="I50" s="118"/>
      <c r="J50" s="96"/>
    </row>
    <row r="51" spans="1:10" s="25" customFormat="1" ht="30.75" customHeight="1">
      <c r="A51" s="128" t="s">
        <v>61</v>
      </c>
      <c r="B51" s="234" t="s">
        <v>232</v>
      </c>
      <c r="C51" s="51" t="s">
        <v>102</v>
      </c>
      <c r="D51" s="90">
        <v>1</v>
      </c>
      <c r="E51" s="91">
        <v>400</v>
      </c>
      <c r="F51" s="96">
        <f t="shared" si="4"/>
        <v>400</v>
      </c>
      <c r="G51" s="211" t="s">
        <v>102</v>
      </c>
      <c r="H51" s="90">
        <v>1</v>
      </c>
      <c r="I51" s="91">
        <v>400</v>
      </c>
      <c r="J51" s="96">
        <f>H51*I51</f>
        <v>400</v>
      </c>
    </row>
    <row r="52" spans="1:10" s="25" customFormat="1" ht="30">
      <c r="A52" s="128" t="s">
        <v>293</v>
      </c>
      <c r="B52" s="234" t="s">
        <v>232</v>
      </c>
      <c r="C52" s="51" t="s">
        <v>102</v>
      </c>
      <c r="D52" s="90">
        <v>1</v>
      </c>
      <c r="E52" s="91">
        <v>400</v>
      </c>
      <c r="F52" s="96">
        <f t="shared" si="4"/>
        <v>400</v>
      </c>
      <c r="G52" s="211" t="s">
        <v>102</v>
      </c>
      <c r="H52" s="90">
        <v>1</v>
      </c>
      <c r="I52" s="91">
        <v>400</v>
      </c>
      <c r="J52" s="96">
        <f>H52*I52</f>
        <v>400</v>
      </c>
    </row>
    <row r="53" spans="1:10" s="25" customFormat="1" ht="33" customHeight="1">
      <c r="A53" s="128" t="s">
        <v>62</v>
      </c>
      <c r="B53" s="234" t="s">
        <v>232</v>
      </c>
      <c r="C53" s="51" t="s">
        <v>102</v>
      </c>
      <c r="D53" s="90">
        <v>1</v>
      </c>
      <c r="E53" s="91">
        <v>400</v>
      </c>
      <c r="F53" s="96">
        <f t="shared" si="4"/>
        <v>400</v>
      </c>
      <c r="G53" s="211" t="s">
        <v>102</v>
      </c>
      <c r="H53" s="90">
        <v>1</v>
      </c>
      <c r="I53" s="91">
        <v>400</v>
      </c>
      <c r="J53" s="96">
        <f>H53*I53</f>
        <v>400</v>
      </c>
    </row>
    <row r="54" spans="1:12" s="25" customFormat="1" ht="31.5" customHeight="1">
      <c r="A54" s="128" t="s">
        <v>63</v>
      </c>
      <c r="B54" s="234" t="s">
        <v>232</v>
      </c>
      <c r="C54" s="51" t="s">
        <v>102</v>
      </c>
      <c r="D54" s="90">
        <v>1</v>
      </c>
      <c r="E54" s="91">
        <v>400</v>
      </c>
      <c r="F54" s="96">
        <f t="shared" si="4"/>
        <v>400</v>
      </c>
      <c r="G54" s="210"/>
      <c r="H54" s="94"/>
      <c r="I54" s="95"/>
      <c r="J54" s="96"/>
      <c r="L54" s="233"/>
    </row>
    <row r="55" spans="1:10" s="25" customFormat="1" ht="30.75" customHeight="1">
      <c r="A55" s="128" t="s">
        <v>297</v>
      </c>
      <c r="B55" s="234" t="s">
        <v>232</v>
      </c>
      <c r="C55" s="51" t="s">
        <v>102</v>
      </c>
      <c r="D55" s="90">
        <v>1</v>
      </c>
      <c r="E55" s="91">
        <v>100</v>
      </c>
      <c r="F55" s="92">
        <f t="shared" si="4"/>
        <v>100</v>
      </c>
      <c r="G55" s="115"/>
      <c r="H55" s="94"/>
      <c r="I55" s="95"/>
      <c r="J55" s="96"/>
    </row>
    <row r="56" spans="1:10" s="25" customFormat="1" ht="27" customHeight="1">
      <c r="A56" s="128" t="s">
        <v>299</v>
      </c>
      <c r="B56" s="234" t="s">
        <v>232</v>
      </c>
      <c r="C56" s="51" t="s">
        <v>102</v>
      </c>
      <c r="D56" s="90">
        <v>1</v>
      </c>
      <c r="E56" s="91">
        <v>400</v>
      </c>
      <c r="F56" s="96">
        <f t="shared" si="4"/>
        <v>400</v>
      </c>
      <c r="G56" s="210"/>
      <c r="H56" s="94"/>
      <c r="I56" s="95"/>
      <c r="J56" s="96"/>
    </row>
    <row r="57" spans="1:10" s="25" customFormat="1" ht="29.25" customHeight="1">
      <c r="A57" s="128" t="s">
        <v>301</v>
      </c>
      <c r="B57" s="234" t="s">
        <v>232</v>
      </c>
      <c r="C57" s="51" t="s">
        <v>102</v>
      </c>
      <c r="D57" s="90">
        <v>1</v>
      </c>
      <c r="E57" s="91">
        <v>400</v>
      </c>
      <c r="F57" s="96">
        <f t="shared" si="4"/>
        <v>400</v>
      </c>
      <c r="G57" s="211" t="s">
        <v>102</v>
      </c>
      <c r="H57" s="90">
        <v>1</v>
      </c>
      <c r="I57" s="91">
        <v>400</v>
      </c>
      <c r="J57" s="96">
        <f>H57*I57</f>
        <v>400</v>
      </c>
    </row>
    <row r="58" spans="1:10" s="25" customFormat="1" ht="30" customHeight="1">
      <c r="A58" s="128" t="s">
        <v>70</v>
      </c>
      <c r="B58" s="234" t="s">
        <v>232</v>
      </c>
      <c r="C58" s="51" t="s">
        <v>102</v>
      </c>
      <c r="D58" s="90">
        <v>1</v>
      </c>
      <c r="E58" s="91">
        <v>400</v>
      </c>
      <c r="F58" s="96">
        <f t="shared" si="4"/>
        <v>400</v>
      </c>
      <c r="G58" s="51" t="s">
        <v>102</v>
      </c>
      <c r="H58" s="90">
        <v>1</v>
      </c>
      <c r="I58" s="91">
        <v>400</v>
      </c>
      <c r="J58" s="96">
        <f>H58*I58</f>
        <v>400</v>
      </c>
    </row>
    <row r="59" spans="1:10" s="25" customFormat="1" ht="33" customHeight="1">
      <c r="A59" s="128" t="s">
        <v>72</v>
      </c>
      <c r="B59" s="234" t="s">
        <v>232</v>
      </c>
      <c r="C59" s="51" t="s">
        <v>102</v>
      </c>
      <c r="D59" s="90">
        <v>1</v>
      </c>
      <c r="E59" s="91">
        <v>400</v>
      </c>
      <c r="F59" s="92">
        <f t="shared" si="4"/>
        <v>400</v>
      </c>
      <c r="G59" s="115"/>
      <c r="H59" s="94"/>
      <c r="I59" s="95"/>
      <c r="J59" s="96"/>
    </row>
    <row r="60" spans="1:10" s="25" customFormat="1" ht="30" customHeight="1">
      <c r="A60" s="128" t="s">
        <v>12</v>
      </c>
      <c r="B60" s="229" t="s">
        <v>325</v>
      </c>
      <c r="C60" s="231" t="s">
        <v>102</v>
      </c>
      <c r="D60" s="227">
        <v>2</v>
      </c>
      <c r="E60" s="95">
        <v>375</v>
      </c>
      <c r="F60" s="354">
        <f t="shared" si="4"/>
        <v>750</v>
      </c>
      <c r="G60" s="231" t="s">
        <v>102</v>
      </c>
      <c r="H60" s="227">
        <v>2</v>
      </c>
      <c r="I60" s="95">
        <v>375</v>
      </c>
      <c r="J60" s="354">
        <f>H60*I60</f>
        <v>750</v>
      </c>
    </row>
    <row r="61" spans="1:10" s="25" customFormat="1" ht="30" customHeight="1">
      <c r="A61" s="128" t="s">
        <v>13</v>
      </c>
      <c r="B61" s="229" t="s">
        <v>325</v>
      </c>
      <c r="C61" s="231" t="s">
        <v>102</v>
      </c>
      <c r="D61" s="227">
        <v>2</v>
      </c>
      <c r="E61" s="95">
        <v>375</v>
      </c>
      <c r="F61" s="354">
        <f t="shared" si="4"/>
        <v>750</v>
      </c>
      <c r="G61" s="273"/>
      <c r="H61" s="227"/>
      <c r="I61" s="95"/>
      <c r="J61" s="228"/>
    </row>
    <row r="62" spans="1:10" s="25" customFormat="1" ht="26.25" customHeight="1">
      <c r="A62" s="128" t="s">
        <v>14</v>
      </c>
      <c r="B62" s="229" t="s">
        <v>325</v>
      </c>
      <c r="C62" s="231" t="s">
        <v>102</v>
      </c>
      <c r="D62" s="227">
        <v>2</v>
      </c>
      <c r="E62" s="95">
        <v>450</v>
      </c>
      <c r="F62" s="354">
        <f t="shared" si="4"/>
        <v>900</v>
      </c>
      <c r="G62" s="273" t="s">
        <v>102</v>
      </c>
      <c r="H62" s="227">
        <v>2</v>
      </c>
      <c r="I62" s="95">
        <v>450</v>
      </c>
      <c r="J62" s="228">
        <f>ROUND(H62*I62,2)</f>
        <v>900</v>
      </c>
    </row>
    <row r="63" spans="1:10" s="25" customFormat="1" ht="30.75" customHeight="1">
      <c r="A63" s="128" t="s">
        <v>15</v>
      </c>
      <c r="B63" s="229" t="s">
        <v>325</v>
      </c>
      <c r="C63" s="231" t="s">
        <v>102</v>
      </c>
      <c r="D63" s="227">
        <v>2</v>
      </c>
      <c r="E63" s="95">
        <v>450</v>
      </c>
      <c r="F63" s="354">
        <f t="shared" si="4"/>
        <v>900</v>
      </c>
      <c r="G63" s="273"/>
      <c r="H63" s="227"/>
      <c r="I63" s="95"/>
      <c r="J63" s="228"/>
    </row>
    <row r="64" spans="1:10" s="25" customFormat="1" ht="30.75" customHeight="1">
      <c r="A64" s="128" t="s">
        <v>16</v>
      </c>
      <c r="B64" s="229" t="s">
        <v>325</v>
      </c>
      <c r="C64" s="231" t="s">
        <v>102</v>
      </c>
      <c r="D64" s="227">
        <v>2</v>
      </c>
      <c r="E64" s="95">
        <v>375</v>
      </c>
      <c r="F64" s="354">
        <f t="shared" si="4"/>
        <v>750</v>
      </c>
      <c r="G64" s="273"/>
      <c r="H64" s="227"/>
      <c r="I64" s="95"/>
      <c r="J64" s="228"/>
    </row>
    <row r="65" spans="1:10" s="25" customFormat="1" ht="51" customHeight="1">
      <c r="A65" s="89" t="s">
        <v>17</v>
      </c>
      <c r="B65" s="252" t="s">
        <v>325</v>
      </c>
      <c r="C65" s="293" t="s">
        <v>102</v>
      </c>
      <c r="D65" s="290">
        <v>10</v>
      </c>
      <c r="E65" s="272">
        <v>55</v>
      </c>
      <c r="F65" s="391">
        <f t="shared" si="4"/>
        <v>550</v>
      </c>
      <c r="G65" s="392" t="s">
        <v>102</v>
      </c>
      <c r="H65" s="290">
        <v>4</v>
      </c>
      <c r="I65" s="272">
        <v>55</v>
      </c>
      <c r="J65" s="289">
        <f>ROUND(H65*I65,2)</f>
        <v>220</v>
      </c>
    </row>
    <row r="66" spans="1:10" s="25" customFormat="1" ht="30.75" customHeight="1">
      <c r="A66" s="393" t="s">
        <v>64</v>
      </c>
      <c r="B66" s="346" t="s">
        <v>203</v>
      </c>
      <c r="C66" s="344" t="s">
        <v>102</v>
      </c>
      <c r="D66" s="345">
        <v>2</v>
      </c>
      <c r="E66" s="329">
        <v>400</v>
      </c>
      <c r="F66" s="354">
        <v>800</v>
      </c>
      <c r="G66" s="347" t="s">
        <v>102</v>
      </c>
      <c r="H66" s="345">
        <v>2</v>
      </c>
      <c r="I66" s="329">
        <v>400</v>
      </c>
      <c r="J66" s="228">
        <v>800</v>
      </c>
    </row>
    <row r="67" spans="1:12" s="25" customFormat="1" ht="30">
      <c r="A67" s="128" t="s">
        <v>18</v>
      </c>
      <c r="B67" s="200" t="s">
        <v>203</v>
      </c>
      <c r="C67" s="231" t="s">
        <v>102</v>
      </c>
      <c r="D67" s="227">
        <v>2</v>
      </c>
      <c r="E67" s="95">
        <v>300</v>
      </c>
      <c r="F67" s="354">
        <v>600</v>
      </c>
      <c r="G67" s="273" t="s">
        <v>102</v>
      </c>
      <c r="H67" s="227">
        <v>2</v>
      </c>
      <c r="I67" s="95">
        <v>300</v>
      </c>
      <c r="J67" s="228">
        <v>600</v>
      </c>
      <c r="L67" s="233"/>
    </row>
    <row r="68" spans="1:10" s="25" customFormat="1" ht="30">
      <c r="A68" s="128" t="s">
        <v>65</v>
      </c>
      <c r="B68" s="200" t="s">
        <v>203</v>
      </c>
      <c r="C68" s="231" t="s">
        <v>102</v>
      </c>
      <c r="D68" s="227">
        <v>2</v>
      </c>
      <c r="E68" s="95">
        <v>400</v>
      </c>
      <c r="F68" s="354">
        <v>800</v>
      </c>
      <c r="G68" s="273" t="s">
        <v>102</v>
      </c>
      <c r="H68" s="227">
        <v>2</v>
      </c>
      <c r="I68" s="95">
        <v>400</v>
      </c>
      <c r="J68" s="228">
        <v>800</v>
      </c>
    </row>
    <row r="69" spans="1:10" s="25" customFormat="1" ht="30">
      <c r="A69" s="128" t="s">
        <v>66</v>
      </c>
      <c r="B69" s="200" t="s">
        <v>203</v>
      </c>
      <c r="C69" s="231" t="s">
        <v>102</v>
      </c>
      <c r="D69" s="227">
        <v>1</v>
      </c>
      <c r="E69" s="95">
        <v>400</v>
      </c>
      <c r="F69" s="354">
        <v>400</v>
      </c>
      <c r="G69" s="273"/>
      <c r="H69" s="227"/>
      <c r="I69" s="95"/>
      <c r="J69" s="228"/>
    </row>
    <row r="70" spans="1:10" s="25" customFormat="1" ht="33" customHeight="1">
      <c r="A70" s="128" t="s">
        <v>19</v>
      </c>
      <c r="B70" s="200" t="s">
        <v>203</v>
      </c>
      <c r="C70" s="231" t="s">
        <v>102</v>
      </c>
      <c r="D70" s="227">
        <v>1</v>
      </c>
      <c r="E70" s="95">
        <v>400</v>
      </c>
      <c r="F70" s="228">
        <v>400</v>
      </c>
      <c r="G70" s="273"/>
      <c r="H70" s="227"/>
      <c r="I70" s="95"/>
      <c r="J70" s="228"/>
    </row>
    <row r="71" spans="1:10" s="25" customFormat="1" ht="32.25" customHeight="1">
      <c r="A71" s="128" t="s">
        <v>20</v>
      </c>
      <c r="B71" s="200" t="s">
        <v>203</v>
      </c>
      <c r="C71" s="231" t="s">
        <v>102</v>
      </c>
      <c r="D71" s="227">
        <v>2</v>
      </c>
      <c r="E71" s="95">
        <v>300</v>
      </c>
      <c r="F71" s="228">
        <v>600</v>
      </c>
      <c r="G71" s="273" t="s">
        <v>102</v>
      </c>
      <c r="H71" s="227">
        <v>2</v>
      </c>
      <c r="I71" s="95">
        <v>300</v>
      </c>
      <c r="J71" s="228">
        <v>600</v>
      </c>
    </row>
    <row r="72" spans="1:10" s="25" customFormat="1" ht="33" customHeight="1">
      <c r="A72" s="128" t="s">
        <v>21</v>
      </c>
      <c r="B72" s="200" t="s">
        <v>203</v>
      </c>
      <c r="C72" s="231" t="s">
        <v>102</v>
      </c>
      <c r="D72" s="227">
        <v>1</v>
      </c>
      <c r="E72" s="95">
        <v>300</v>
      </c>
      <c r="F72" s="228">
        <v>300</v>
      </c>
      <c r="G72" s="273" t="s">
        <v>102</v>
      </c>
      <c r="H72" s="227">
        <v>1</v>
      </c>
      <c r="I72" s="95">
        <v>300</v>
      </c>
      <c r="J72" s="228">
        <v>300</v>
      </c>
    </row>
    <row r="73" spans="1:10" s="25" customFormat="1" ht="26.25" customHeight="1">
      <c r="A73" s="128" t="s">
        <v>22</v>
      </c>
      <c r="B73" s="198" t="s">
        <v>203</v>
      </c>
      <c r="C73" s="51" t="s">
        <v>102</v>
      </c>
      <c r="D73" s="90">
        <v>2</v>
      </c>
      <c r="E73" s="91">
        <v>300</v>
      </c>
      <c r="F73" s="96">
        <v>600</v>
      </c>
      <c r="G73" s="211"/>
      <c r="H73" s="90"/>
      <c r="I73" s="91"/>
      <c r="J73" s="96"/>
    </row>
    <row r="74" spans="1:10" s="25" customFormat="1" ht="26.25" customHeight="1">
      <c r="A74" s="128" t="s">
        <v>67</v>
      </c>
      <c r="B74" s="198" t="s">
        <v>198</v>
      </c>
      <c r="C74" s="51" t="s">
        <v>102</v>
      </c>
      <c r="D74" s="90">
        <v>2</v>
      </c>
      <c r="E74" s="91">
        <v>400</v>
      </c>
      <c r="F74" s="96">
        <f aca="true" t="shared" si="5" ref="F74:F83">D74*E74</f>
        <v>800</v>
      </c>
      <c r="G74" s="211" t="s">
        <v>102</v>
      </c>
      <c r="H74" s="90">
        <v>2</v>
      </c>
      <c r="I74" s="91">
        <v>400</v>
      </c>
      <c r="J74" s="96">
        <f>H74*I74</f>
        <v>800</v>
      </c>
    </row>
    <row r="75" spans="1:10" s="25" customFormat="1" ht="28.5" customHeight="1">
      <c r="A75" s="128" t="s">
        <v>23</v>
      </c>
      <c r="B75" s="198" t="s">
        <v>198</v>
      </c>
      <c r="C75" s="51" t="s">
        <v>102</v>
      </c>
      <c r="D75" s="90">
        <v>1</v>
      </c>
      <c r="E75" s="95">
        <v>400</v>
      </c>
      <c r="F75" s="96">
        <f t="shared" si="5"/>
        <v>400</v>
      </c>
      <c r="G75" s="210"/>
      <c r="H75" s="94"/>
      <c r="I75" s="95"/>
      <c r="J75" s="96"/>
    </row>
    <row r="76" spans="1:10" s="25" customFormat="1" ht="26.25" customHeight="1">
      <c r="A76" s="128" t="s">
        <v>24</v>
      </c>
      <c r="B76" s="198" t="s">
        <v>198</v>
      </c>
      <c r="C76" s="51" t="s">
        <v>102</v>
      </c>
      <c r="D76" s="90">
        <v>2</v>
      </c>
      <c r="E76" s="91">
        <v>400</v>
      </c>
      <c r="F76" s="96">
        <f t="shared" si="5"/>
        <v>800</v>
      </c>
      <c r="G76" s="211" t="s">
        <v>102</v>
      </c>
      <c r="H76" s="90">
        <v>2</v>
      </c>
      <c r="I76" s="91">
        <v>400</v>
      </c>
      <c r="J76" s="96">
        <f>H76*I76</f>
        <v>800</v>
      </c>
    </row>
    <row r="77" spans="1:10" s="25" customFormat="1" ht="26.25" customHeight="1">
      <c r="A77" s="128" t="s">
        <v>68</v>
      </c>
      <c r="B77" s="198" t="s">
        <v>198</v>
      </c>
      <c r="C77" s="51" t="s">
        <v>102</v>
      </c>
      <c r="D77" s="90">
        <v>2</v>
      </c>
      <c r="E77" s="91">
        <v>400</v>
      </c>
      <c r="F77" s="96">
        <f t="shared" si="5"/>
        <v>800</v>
      </c>
      <c r="G77" s="211" t="s">
        <v>102</v>
      </c>
      <c r="H77" s="90">
        <v>2</v>
      </c>
      <c r="I77" s="91">
        <v>400</v>
      </c>
      <c r="J77" s="96">
        <f>H77*I77</f>
        <v>800</v>
      </c>
    </row>
    <row r="78" spans="1:10" s="25" customFormat="1" ht="27" customHeight="1">
      <c r="A78" s="128" t="s">
        <v>69</v>
      </c>
      <c r="B78" s="198" t="s">
        <v>198</v>
      </c>
      <c r="C78" s="51" t="s">
        <v>102</v>
      </c>
      <c r="D78" s="90">
        <v>1</v>
      </c>
      <c r="E78" s="95">
        <v>400</v>
      </c>
      <c r="F78" s="96">
        <f t="shared" si="5"/>
        <v>400</v>
      </c>
      <c r="G78" s="210"/>
      <c r="H78" s="94"/>
      <c r="I78" s="95"/>
      <c r="J78" s="96"/>
    </row>
    <row r="79" spans="1:10" s="25" customFormat="1" ht="29.25" customHeight="1">
      <c r="A79" s="128" t="s">
        <v>25</v>
      </c>
      <c r="B79" s="198" t="s">
        <v>198</v>
      </c>
      <c r="C79" s="51" t="s">
        <v>102</v>
      </c>
      <c r="D79" s="90">
        <v>2</v>
      </c>
      <c r="E79" s="91">
        <v>300</v>
      </c>
      <c r="F79" s="96">
        <f t="shared" si="5"/>
        <v>600</v>
      </c>
      <c r="G79" s="211" t="s">
        <v>102</v>
      </c>
      <c r="H79" s="90">
        <v>2</v>
      </c>
      <c r="I79" s="91">
        <v>300</v>
      </c>
      <c r="J79" s="96">
        <f>H79*I79</f>
        <v>600</v>
      </c>
    </row>
    <row r="80" spans="1:10" s="25" customFormat="1" ht="26.25" customHeight="1">
      <c r="A80" s="128" t="s">
        <v>26</v>
      </c>
      <c r="B80" s="198" t="s">
        <v>198</v>
      </c>
      <c r="C80" s="51" t="s">
        <v>102</v>
      </c>
      <c r="D80" s="90">
        <v>1</v>
      </c>
      <c r="E80" s="91">
        <v>300</v>
      </c>
      <c r="F80" s="96">
        <f t="shared" si="5"/>
        <v>300</v>
      </c>
      <c r="G80" s="211" t="s">
        <v>102</v>
      </c>
      <c r="H80" s="90">
        <v>1</v>
      </c>
      <c r="I80" s="91">
        <v>300</v>
      </c>
      <c r="J80" s="96">
        <f>H80*I80</f>
        <v>300</v>
      </c>
    </row>
    <row r="81" spans="1:10" s="25" customFormat="1" ht="27" customHeight="1">
      <c r="A81" s="128" t="s">
        <v>27</v>
      </c>
      <c r="B81" s="198" t="s">
        <v>198</v>
      </c>
      <c r="C81" s="51" t="s">
        <v>102</v>
      </c>
      <c r="D81" s="90">
        <v>2</v>
      </c>
      <c r="E81" s="91">
        <v>300</v>
      </c>
      <c r="F81" s="96">
        <f t="shared" si="5"/>
        <v>600</v>
      </c>
      <c r="G81" s="210"/>
      <c r="H81" s="94"/>
      <c r="I81" s="95"/>
      <c r="J81" s="96"/>
    </row>
    <row r="82" spans="1:10" s="25" customFormat="1" ht="28.5" customHeight="1">
      <c r="A82" s="394" t="s">
        <v>28</v>
      </c>
      <c r="B82" s="198" t="s">
        <v>201</v>
      </c>
      <c r="C82" s="116" t="s">
        <v>102</v>
      </c>
      <c r="D82" s="90">
        <v>5</v>
      </c>
      <c r="E82" s="91">
        <v>100</v>
      </c>
      <c r="F82" s="96">
        <f t="shared" si="5"/>
        <v>500</v>
      </c>
      <c r="G82" s="210" t="s">
        <v>102</v>
      </c>
      <c r="H82" s="90">
        <v>5</v>
      </c>
      <c r="I82" s="91">
        <v>100</v>
      </c>
      <c r="J82" s="96">
        <f>H82*I82</f>
        <v>500</v>
      </c>
    </row>
    <row r="83" spans="1:10" s="25" customFormat="1" ht="31.5" customHeight="1">
      <c r="A83" s="390" t="s">
        <v>29</v>
      </c>
      <c r="B83" s="234" t="s">
        <v>232</v>
      </c>
      <c r="C83" s="116" t="s">
        <v>102</v>
      </c>
      <c r="D83" s="90">
        <v>10</v>
      </c>
      <c r="E83" s="91">
        <v>100</v>
      </c>
      <c r="F83" s="96">
        <f t="shared" si="5"/>
        <v>1000</v>
      </c>
      <c r="G83" s="210" t="s">
        <v>102</v>
      </c>
      <c r="H83" s="90">
        <v>10</v>
      </c>
      <c r="I83" s="91">
        <v>100</v>
      </c>
      <c r="J83" s="96">
        <f>H83*I83</f>
        <v>1000</v>
      </c>
    </row>
    <row r="84" spans="1:10" s="25" customFormat="1" ht="19.5" customHeight="1">
      <c r="A84" s="128" t="s">
        <v>30</v>
      </c>
      <c r="B84" s="198" t="s">
        <v>203</v>
      </c>
      <c r="C84" s="51" t="s">
        <v>102</v>
      </c>
      <c r="D84" s="227">
        <v>10</v>
      </c>
      <c r="E84" s="91">
        <v>100</v>
      </c>
      <c r="F84" s="230">
        <v>1000</v>
      </c>
      <c r="G84" s="211" t="s">
        <v>102</v>
      </c>
      <c r="H84" s="90">
        <v>10</v>
      </c>
      <c r="I84" s="91">
        <v>100</v>
      </c>
      <c r="J84" s="96">
        <v>1000</v>
      </c>
    </row>
    <row r="85" spans="1:10" s="25" customFormat="1" ht="27.75" customHeight="1">
      <c r="A85" s="461" t="s">
        <v>31</v>
      </c>
      <c r="B85" s="338" t="s">
        <v>198</v>
      </c>
      <c r="C85" s="116" t="s">
        <v>102</v>
      </c>
      <c r="D85" s="235">
        <v>10</v>
      </c>
      <c r="E85" s="236">
        <v>100</v>
      </c>
      <c r="F85" s="259">
        <f>D85*E85</f>
        <v>1000</v>
      </c>
      <c r="G85" s="210" t="s">
        <v>102</v>
      </c>
      <c r="H85" s="235">
        <v>10</v>
      </c>
      <c r="I85" s="236">
        <v>100</v>
      </c>
      <c r="J85" s="259">
        <f>H85*I85</f>
        <v>1000</v>
      </c>
    </row>
    <row r="86" spans="1:10" s="25" customFormat="1" ht="30">
      <c r="A86" s="395" t="s">
        <v>312</v>
      </c>
      <c r="B86" s="258" t="s">
        <v>325</v>
      </c>
      <c r="C86" s="396" t="s">
        <v>266</v>
      </c>
      <c r="D86" s="397">
        <v>4</v>
      </c>
      <c r="E86" s="274">
        <v>50</v>
      </c>
      <c r="F86" s="230">
        <f>D86*E86</f>
        <v>200</v>
      </c>
      <c r="G86" s="396" t="s">
        <v>266</v>
      </c>
      <c r="H86" s="397">
        <v>4</v>
      </c>
      <c r="I86" s="274">
        <v>50</v>
      </c>
      <c r="J86" s="230">
        <f>H86*I86</f>
        <v>200</v>
      </c>
    </row>
    <row r="87" spans="1:10" s="25" customFormat="1" ht="45">
      <c r="A87" s="245" t="s">
        <v>313</v>
      </c>
      <c r="B87" s="258" t="s">
        <v>325</v>
      </c>
      <c r="C87" s="348" t="s">
        <v>266</v>
      </c>
      <c r="D87" s="152">
        <v>5</v>
      </c>
      <c r="E87" s="153">
        <v>50</v>
      </c>
      <c r="F87" s="263">
        <f>D87*E87</f>
        <v>250</v>
      </c>
      <c r="G87" s="264" t="s">
        <v>266</v>
      </c>
      <c r="H87" s="152">
        <v>5</v>
      </c>
      <c r="I87" s="153">
        <v>50</v>
      </c>
      <c r="J87" s="249">
        <f>H87*I87</f>
        <v>250</v>
      </c>
    </row>
    <row r="88" spans="1:10" s="25" customFormat="1" ht="45">
      <c r="A88" s="245" t="s">
        <v>314</v>
      </c>
      <c r="B88" s="258" t="s">
        <v>325</v>
      </c>
      <c r="C88" s="348" t="s">
        <v>266</v>
      </c>
      <c r="D88" s="152">
        <v>5</v>
      </c>
      <c r="E88" s="153">
        <v>50</v>
      </c>
      <c r="F88" s="263">
        <f>D88*E88</f>
        <v>250</v>
      </c>
      <c r="G88" s="264"/>
      <c r="H88" s="152"/>
      <c r="I88" s="153"/>
      <c r="J88" s="249"/>
    </row>
    <row r="89" spans="1:10" s="25" customFormat="1" ht="27.75" customHeight="1">
      <c r="A89" s="398" t="s">
        <v>315</v>
      </c>
      <c r="B89" s="258" t="s">
        <v>325</v>
      </c>
      <c r="C89" s="264" t="s">
        <v>102</v>
      </c>
      <c r="D89" s="152">
        <v>4</v>
      </c>
      <c r="E89" s="153">
        <v>50</v>
      </c>
      <c r="F89" s="263">
        <f>D89*E89</f>
        <v>200</v>
      </c>
      <c r="G89" s="264" t="s">
        <v>102</v>
      </c>
      <c r="H89" s="152">
        <v>4</v>
      </c>
      <c r="I89" s="153">
        <v>50</v>
      </c>
      <c r="J89" s="263">
        <f>H89*I89</f>
        <v>200</v>
      </c>
    </row>
    <row r="90" spans="1:10" s="25" customFormat="1" ht="30" customHeight="1">
      <c r="A90" s="114" t="s">
        <v>322</v>
      </c>
      <c r="B90" s="380"/>
      <c r="C90" s="116" t="s">
        <v>123</v>
      </c>
      <c r="D90" s="356"/>
      <c r="E90" s="118"/>
      <c r="F90" s="379"/>
      <c r="G90" s="116" t="s">
        <v>123</v>
      </c>
      <c r="H90" s="356"/>
      <c r="I90" s="118"/>
      <c r="J90" s="292"/>
    </row>
    <row r="91" spans="1:10" s="25" customFormat="1" ht="30">
      <c r="A91" s="258" t="s">
        <v>303</v>
      </c>
      <c r="B91" s="258" t="s">
        <v>201</v>
      </c>
      <c r="C91" s="264" t="s">
        <v>123</v>
      </c>
      <c r="D91" s="152">
        <v>6</v>
      </c>
      <c r="E91" s="153">
        <v>307</v>
      </c>
      <c r="F91" s="263">
        <f aca="true" t="shared" si="6" ref="F91:F106">D91*E91</f>
        <v>1842</v>
      </c>
      <c r="G91" s="264" t="s">
        <v>123</v>
      </c>
      <c r="H91" s="152">
        <v>6</v>
      </c>
      <c r="I91" s="153">
        <v>307</v>
      </c>
      <c r="J91" s="263">
        <f>H91*I91</f>
        <v>1842</v>
      </c>
    </row>
    <row r="92" spans="1:10" s="25" customFormat="1" ht="26.25" customHeight="1">
      <c r="A92" s="258" t="s">
        <v>280</v>
      </c>
      <c r="B92" s="258" t="s">
        <v>201</v>
      </c>
      <c r="C92" s="264" t="s">
        <v>123</v>
      </c>
      <c r="D92" s="152">
        <v>8</v>
      </c>
      <c r="E92" s="153">
        <v>137</v>
      </c>
      <c r="F92" s="263">
        <f t="shared" si="6"/>
        <v>1096</v>
      </c>
      <c r="G92" s="264" t="s">
        <v>123</v>
      </c>
      <c r="H92" s="152">
        <v>8</v>
      </c>
      <c r="I92" s="153">
        <v>137</v>
      </c>
      <c r="J92" s="263">
        <f>H92*I92</f>
        <v>1096</v>
      </c>
    </row>
    <row r="93" spans="1:10" s="25" customFormat="1" ht="30">
      <c r="A93" s="258" t="s">
        <v>282</v>
      </c>
      <c r="B93" s="258" t="s">
        <v>201</v>
      </c>
      <c r="C93" s="264" t="s">
        <v>123</v>
      </c>
      <c r="D93" s="152">
        <v>8</v>
      </c>
      <c r="E93" s="153">
        <v>307</v>
      </c>
      <c r="F93" s="263">
        <f t="shared" si="6"/>
        <v>2456</v>
      </c>
      <c r="G93" s="264" t="s">
        <v>123</v>
      </c>
      <c r="H93" s="152">
        <v>8</v>
      </c>
      <c r="I93" s="153">
        <v>307</v>
      </c>
      <c r="J93" s="263">
        <f>H93*I93</f>
        <v>2456</v>
      </c>
    </row>
    <row r="94" spans="1:10" s="25" customFormat="1" ht="27" customHeight="1">
      <c r="A94" s="258" t="s">
        <v>283</v>
      </c>
      <c r="B94" s="258" t="s">
        <v>201</v>
      </c>
      <c r="C94" s="264" t="s">
        <v>123</v>
      </c>
      <c r="D94" s="152">
        <v>8</v>
      </c>
      <c r="E94" s="153">
        <v>307</v>
      </c>
      <c r="F94" s="263">
        <f t="shared" si="6"/>
        <v>2456</v>
      </c>
      <c r="G94" s="264"/>
      <c r="H94" s="271"/>
      <c r="I94" s="272"/>
      <c r="J94" s="263"/>
    </row>
    <row r="95" spans="1:10" s="25" customFormat="1" ht="27" customHeight="1">
      <c r="A95" s="258" t="s">
        <v>285</v>
      </c>
      <c r="B95" s="258" t="s">
        <v>201</v>
      </c>
      <c r="C95" s="264" t="s">
        <v>123</v>
      </c>
      <c r="D95" s="152">
        <v>8</v>
      </c>
      <c r="E95" s="272">
        <v>210</v>
      </c>
      <c r="F95" s="263">
        <f t="shared" si="6"/>
        <v>1680</v>
      </c>
      <c r="G95" s="264"/>
      <c r="H95" s="271"/>
      <c r="I95" s="272"/>
      <c r="J95" s="263"/>
    </row>
    <row r="96" spans="1:10" s="25" customFormat="1" ht="30">
      <c r="A96" s="258" t="s">
        <v>287</v>
      </c>
      <c r="B96" s="258" t="s">
        <v>201</v>
      </c>
      <c r="C96" s="264" t="s">
        <v>123</v>
      </c>
      <c r="D96" s="152">
        <v>8</v>
      </c>
      <c r="E96" s="153">
        <v>227</v>
      </c>
      <c r="F96" s="263">
        <f t="shared" si="6"/>
        <v>1816</v>
      </c>
      <c r="G96" s="264"/>
      <c r="H96" s="271"/>
      <c r="I96" s="272"/>
      <c r="J96" s="263"/>
    </row>
    <row r="97" spans="1:10" s="25" customFormat="1" ht="42" customHeight="1">
      <c r="A97" s="151" t="s">
        <v>289</v>
      </c>
      <c r="B97" s="258" t="s">
        <v>232</v>
      </c>
      <c r="C97" s="264" t="s">
        <v>123</v>
      </c>
      <c r="D97" s="152">
        <v>12</v>
      </c>
      <c r="E97" s="153">
        <v>100</v>
      </c>
      <c r="F97" s="263">
        <f t="shared" si="6"/>
        <v>1200</v>
      </c>
      <c r="G97" s="264" t="s">
        <v>123</v>
      </c>
      <c r="H97" s="271">
        <v>12</v>
      </c>
      <c r="I97" s="272">
        <v>100</v>
      </c>
      <c r="J97" s="263">
        <f>H97*I97</f>
        <v>1200</v>
      </c>
    </row>
    <row r="98" spans="1:10" s="25" customFormat="1" ht="45" customHeight="1">
      <c r="A98" s="151" t="s">
        <v>291</v>
      </c>
      <c r="B98" s="389" t="s">
        <v>232</v>
      </c>
      <c r="C98" s="264" t="s">
        <v>123</v>
      </c>
      <c r="D98" s="152">
        <v>12</v>
      </c>
      <c r="E98" s="153">
        <v>100</v>
      </c>
      <c r="F98" s="263">
        <f t="shared" si="6"/>
        <v>1200</v>
      </c>
      <c r="G98" s="264"/>
      <c r="H98" s="271"/>
      <c r="I98" s="272"/>
      <c r="J98" s="263"/>
    </row>
    <row r="99" spans="1:10" s="25" customFormat="1" ht="34.5" customHeight="1">
      <c r="A99" s="151" t="s">
        <v>292</v>
      </c>
      <c r="B99" s="389" t="s">
        <v>232</v>
      </c>
      <c r="C99" s="264" t="s">
        <v>123</v>
      </c>
      <c r="D99" s="152">
        <v>3</v>
      </c>
      <c r="E99" s="153">
        <v>150</v>
      </c>
      <c r="F99" s="263">
        <f t="shared" si="6"/>
        <v>450</v>
      </c>
      <c r="G99" s="264" t="s">
        <v>123</v>
      </c>
      <c r="H99" s="152">
        <v>3</v>
      </c>
      <c r="I99" s="153">
        <v>150</v>
      </c>
      <c r="J99" s="263">
        <f>H99*I99</f>
        <v>450</v>
      </c>
    </row>
    <row r="100" spans="1:12" s="25" customFormat="1" ht="33" customHeight="1">
      <c r="A100" s="151" t="s">
        <v>294</v>
      </c>
      <c r="B100" s="389" t="s">
        <v>232</v>
      </c>
      <c r="C100" s="264" t="s">
        <v>123</v>
      </c>
      <c r="D100" s="152">
        <v>4</v>
      </c>
      <c r="E100" s="272">
        <v>150</v>
      </c>
      <c r="F100" s="263">
        <f t="shared" si="6"/>
        <v>600</v>
      </c>
      <c r="G100" s="264" t="s">
        <v>123</v>
      </c>
      <c r="H100" s="152">
        <v>4</v>
      </c>
      <c r="I100" s="153">
        <v>150</v>
      </c>
      <c r="J100" s="263">
        <f>H100*I100</f>
        <v>600</v>
      </c>
      <c r="L100" s="232"/>
    </row>
    <row r="101" spans="1:10" s="25" customFormat="1" ht="30.75" customHeight="1">
      <c r="A101" s="151" t="s">
        <v>295</v>
      </c>
      <c r="B101" s="389" t="s">
        <v>232</v>
      </c>
      <c r="C101" s="264" t="s">
        <v>123</v>
      </c>
      <c r="D101" s="152">
        <v>4</v>
      </c>
      <c r="E101" s="153">
        <v>150</v>
      </c>
      <c r="F101" s="263">
        <f t="shared" si="6"/>
        <v>600</v>
      </c>
      <c r="G101" s="264" t="s">
        <v>123</v>
      </c>
      <c r="H101" s="152">
        <v>4</v>
      </c>
      <c r="I101" s="153">
        <v>150</v>
      </c>
      <c r="J101" s="263">
        <f>H101*I101</f>
        <v>600</v>
      </c>
    </row>
    <row r="102" spans="1:12" s="25" customFormat="1" ht="33" customHeight="1">
      <c r="A102" s="151" t="s">
        <v>296</v>
      </c>
      <c r="B102" s="389" t="s">
        <v>232</v>
      </c>
      <c r="C102" s="264" t="s">
        <v>123</v>
      </c>
      <c r="D102" s="152">
        <v>4</v>
      </c>
      <c r="E102" s="153">
        <v>150</v>
      </c>
      <c r="F102" s="263">
        <f t="shared" si="6"/>
        <v>600</v>
      </c>
      <c r="G102" s="264"/>
      <c r="H102" s="271"/>
      <c r="I102" s="272"/>
      <c r="J102" s="263"/>
      <c r="L102" s="232"/>
    </row>
    <row r="103" spans="1:12" s="25" customFormat="1" ht="31.5" customHeight="1">
      <c r="A103" s="151" t="s">
        <v>298</v>
      </c>
      <c r="B103" s="389" t="s">
        <v>232</v>
      </c>
      <c r="C103" s="264" t="s">
        <v>123</v>
      </c>
      <c r="D103" s="152">
        <v>3</v>
      </c>
      <c r="E103" s="153">
        <v>50</v>
      </c>
      <c r="F103" s="263">
        <f t="shared" si="6"/>
        <v>150</v>
      </c>
      <c r="G103" s="264"/>
      <c r="H103" s="271"/>
      <c r="I103" s="272"/>
      <c r="J103" s="263"/>
      <c r="L103" s="233"/>
    </row>
    <row r="104" spans="1:10" s="25" customFormat="1" ht="29.25" customHeight="1">
      <c r="A104" s="151" t="s">
        <v>300</v>
      </c>
      <c r="B104" s="389" t="s">
        <v>232</v>
      </c>
      <c r="C104" s="264" t="s">
        <v>123</v>
      </c>
      <c r="D104" s="152">
        <v>4</v>
      </c>
      <c r="E104" s="153">
        <v>150</v>
      </c>
      <c r="F104" s="263">
        <f t="shared" si="6"/>
        <v>600</v>
      </c>
      <c r="G104" s="264"/>
      <c r="H104" s="271"/>
      <c r="I104" s="272"/>
      <c r="J104" s="263"/>
    </row>
    <row r="105" spans="1:10" s="25" customFormat="1" ht="33.75" customHeight="1">
      <c r="A105" s="151" t="s">
        <v>302</v>
      </c>
      <c r="B105" s="389" t="s">
        <v>232</v>
      </c>
      <c r="C105" s="264" t="s">
        <v>123</v>
      </c>
      <c r="D105" s="152">
        <v>3</v>
      </c>
      <c r="E105" s="153">
        <v>150</v>
      </c>
      <c r="F105" s="263">
        <f t="shared" si="6"/>
        <v>450</v>
      </c>
      <c r="G105" s="264" t="s">
        <v>123</v>
      </c>
      <c r="H105" s="152">
        <v>3</v>
      </c>
      <c r="I105" s="153">
        <v>150</v>
      </c>
      <c r="J105" s="263">
        <f>H105*I105</f>
        <v>450</v>
      </c>
    </row>
    <row r="106" spans="1:10" s="25" customFormat="1" ht="45" customHeight="1">
      <c r="A106" s="151" t="s">
        <v>71</v>
      </c>
      <c r="B106" s="389" t="s">
        <v>232</v>
      </c>
      <c r="C106" s="264" t="s">
        <v>123</v>
      </c>
      <c r="D106" s="152">
        <v>3</v>
      </c>
      <c r="E106" s="153">
        <v>150</v>
      </c>
      <c r="F106" s="263">
        <f t="shared" si="6"/>
        <v>450</v>
      </c>
      <c r="G106" s="264" t="s">
        <v>123</v>
      </c>
      <c r="H106" s="152">
        <v>3</v>
      </c>
      <c r="I106" s="153">
        <v>150</v>
      </c>
      <c r="J106" s="263">
        <f>H106*I106</f>
        <v>450</v>
      </c>
    </row>
    <row r="107" spans="1:10" s="25" customFormat="1" ht="33" customHeight="1">
      <c r="A107" s="151" t="s">
        <v>73</v>
      </c>
      <c r="B107" s="389" t="s">
        <v>232</v>
      </c>
      <c r="C107" s="264" t="s">
        <v>123</v>
      </c>
      <c r="D107" s="152">
        <v>3</v>
      </c>
      <c r="E107" s="153">
        <v>150</v>
      </c>
      <c r="F107" s="263">
        <f aca="true" t="shared" si="7" ref="F107:F112">D107*E107</f>
        <v>450</v>
      </c>
      <c r="G107" s="264"/>
      <c r="H107" s="271"/>
      <c r="I107" s="272"/>
      <c r="J107" s="263"/>
    </row>
    <row r="108" spans="1:10" s="25" customFormat="1" ht="47.25" customHeight="1">
      <c r="A108" s="151" t="s">
        <v>32</v>
      </c>
      <c r="B108" s="252" t="s">
        <v>325</v>
      </c>
      <c r="C108" s="293" t="s">
        <v>123</v>
      </c>
      <c r="D108" s="290">
        <v>6</v>
      </c>
      <c r="E108" s="272">
        <v>110</v>
      </c>
      <c r="F108" s="289">
        <f t="shared" si="7"/>
        <v>660</v>
      </c>
      <c r="G108" s="293" t="s">
        <v>123</v>
      </c>
      <c r="H108" s="290">
        <v>6</v>
      </c>
      <c r="I108" s="272">
        <v>110</v>
      </c>
      <c r="J108" s="289">
        <f>H108*I108</f>
        <v>660</v>
      </c>
    </row>
    <row r="109" spans="1:10" s="25" customFormat="1" ht="45" customHeight="1">
      <c r="A109" s="151" t="s">
        <v>33</v>
      </c>
      <c r="B109" s="252" t="s">
        <v>325</v>
      </c>
      <c r="C109" s="293" t="s">
        <v>123</v>
      </c>
      <c r="D109" s="290">
        <v>6</v>
      </c>
      <c r="E109" s="272">
        <v>110</v>
      </c>
      <c r="F109" s="289">
        <f t="shared" si="7"/>
        <v>660</v>
      </c>
      <c r="G109" s="293"/>
      <c r="H109" s="290"/>
      <c r="I109" s="272"/>
      <c r="J109" s="289"/>
    </row>
    <row r="110" spans="1:10" s="25" customFormat="1" ht="39" customHeight="1">
      <c r="A110" s="151" t="s">
        <v>34</v>
      </c>
      <c r="B110" s="252" t="s">
        <v>325</v>
      </c>
      <c r="C110" s="293" t="s">
        <v>123</v>
      </c>
      <c r="D110" s="290">
        <f>2*7</f>
        <v>14</v>
      </c>
      <c r="E110" s="272">
        <v>120</v>
      </c>
      <c r="F110" s="289">
        <f t="shared" si="7"/>
        <v>1680</v>
      </c>
      <c r="G110" s="293" t="s">
        <v>123</v>
      </c>
      <c r="H110" s="290">
        <v>14</v>
      </c>
      <c r="I110" s="272">
        <v>120</v>
      </c>
      <c r="J110" s="289">
        <f>ROUND(H110*I110,2)</f>
        <v>1680</v>
      </c>
    </row>
    <row r="111" spans="1:10" s="25" customFormat="1" ht="34.5" customHeight="1">
      <c r="A111" s="151" t="s">
        <v>35</v>
      </c>
      <c r="B111" s="252" t="s">
        <v>325</v>
      </c>
      <c r="C111" s="293" t="s">
        <v>123</v>
      </c>
      <c r="D111" s="290">
        <f>2*7</f>
        <v>14</v>
      </c>
      <c r="E111" s="272">
        <v>79</v>
      </c>
      <c r="F111" s="289">
        <f t="shared" si="7"/>
        <v>1106</v>
      </c>
      <c r="G111" s="293"/>
      <c r="H111" s="290"/>
      <c r="I111" s="272"/>
      <c r="J111" s="289"/>
    </row>
    <row r="112" spans="1:10" s="25" customFormat="1" ht="43.5" customHeight="1">
      <c r="A112" s="399" t="s">
        <v>36</v>
      </c>
      <c r="B112" s="252" t="s">
        <v>325</v>
      </c>
      <c r="C112" s="293" t="s">
        <v>123</v>
      </c>
      <c r="D112" s="290">
        <f>2*5</f>
        <v>10</v>
      </c>
      <c r="E112" s="272">
        <v>80</v>
      </c>
      <c r="F112" s="289">
        <f t="shared" si="7"/>
        <v>800</v>
      </c>
      <c r="G112" s="293"/>
      <c r="H112" s="290"/>
      <c r="I112" s="272"/>
      <c r="J112" s="289"/>
    </row>
    <row r="113" spans="1:10" s="25" customFormat="1" ht="39.75" customHeight="1">
      <c r="A113" s="399" t="s">
        <v>37</v>
      </c>
      <c r="B113" s="252" t="s">
        <v>325</v>
      </c>
      <c r="C113" s="293" t="s">
        <v>123</v>
      </c>
      <c r="D113" s="290">
        <v>30</v>
      </c>
      <c r="E113" s="272">
        <v>3</v>
      </c>
      <c r="F113" s="289">
        <f>D113*E113</f>
        <v>90</v>
      </c>
      <c r="G113" s="293" t="s">
        <v>123</v>
      </c>
      <c r="H113" s="290">
        <v>10</v>
      </c>
      <c r="I113" s="272">
        <v>3</v>
      </c>
      <c r="J113" s="289">
        <f>H113*I113</f>
        <v>30</v>
      </c>
    </row>
    <row r="114" spans="1:10" s="25" customFormat="1" ht="31.5" customHeight="1">
      <c r="A114" s="151" t="s">
        <v>38</v>
      </c>
      <c r="B114" s="151" t="s">
        <v>203</v>
      </c>
      <c r="C114" s="293" t="s">
        <v>123</v>
      </c>
      <c r="D114" s="290">
        <v>6</v>
      </c>
      <c r="E114" s="272">
        <v>110</v>
      </c>
      <c r="F114" s="289">
        <v>660</v>
      </c>
      <c r="G114" s="293" t="s">
        <v>123</v>
      </c>
      <c r="H114" s="290">
        <v>6</v>
      </c>
      <c r="I114" s="272">
        <v>110</v>
      </c>
      <c r="J114" s="289">
        <v>660</v>
      </c>
    </row>
    <row r="115" spans="1:10" s="25" customFormat="1" ht="30.75" customHeight="1">
      <c r="A115" s="151" t="s">
        <v>39</v>
      </c>
      <c r="B115" s="151" t="s">
        <v>203</v>
      </c>
      <c r="C115" s="293" t="s">
        <v>123</v>
      </c>
      <c r="D115" s="290">
        <v>8</v>
      </c>
      <c r="E115" s="272">
        <v>100</v>
      </c>
      <c r="F115" s="289">
        <v>800</v>
      </c>
      <c r="G115" s="293" t="s">
        <v>123</v>
      </c>
      <c r="H115" s="290">
        <v>8</v>
      </c>
      <c r="I115" s="272">
        <v>100</v>
      </c>
      <c r="J115" s="289">
        <v>800</v>
      </c>
    </row>
    <row r="116" spans="1:10" s="25" customFormat="1" ht="32.25" customHeight="1">
      <c r="A116" s="151" t="s">
        <v>40</v>
      </c>
      <c r="B116" s="151" t="s">
        <v>203</v>
      </c>
      <c r="C116" s="293" t="s">
        <v>123</v>
      </c>
      <c r="D116" s="290">
        <v>8</v>
      </c>
      <c r="E116" s="272">
        <v>110</v>
      </c>
      <c r="F116" s="289">
        <v>880</v>
      </c>
      <c r="G116" s="293" t="s">
        <v>123</v>
      </c>
      <c r="H116" s="290">
        <v>8</v>
      </c>
      <c r="I116" s="272">
        <v>110</v>
      </c>
      <c r="J116" s="289">
        <v>880</v>
      </c>
    </row>
    <row r="117" spans="1:10" s="25" customFormat="1" ht="30.75" customHeight="1">
      <c r="A117" s="151" t="s">
        <v>41</v>
      </c>
      <c r="B117" s="151" t="s">
        <v>203</v>
      </c>
      <c r="C117" s="293" t="s">
        <v>123</v>
      </c>
      <c r="D117" s="290">
        <v>4</v>
      </c>
      <c r="E117" s="272">
        <v>110</v>
      </c>
      <c r="F117" s="289">
        <v>440</v>
      </c>
      <c r="G117" s="293"/>
      <c r="H117" s="290"/>
      <c r="I117" s="272"/>
      <c r="J117" s="289"/>
    </row>
    <row r="118" spans="1:10" s="25" customFormat="1" ht="33" customHeight="1">
      <c r="A118" s="151" t="s">
        <v>42</v>
      </c>
      <c r="B118" s="151" t="s">
        <v>203</v>
      </c>
      <c r="C118" s="293" t="s">
        <v>123</v>
      </c>
      <c r="D118" s="290">
        <v>4</v>
      </c>
      <c r="E118" s="272">
        <v>105</v>
      </c>
      <c r="F118" s="289">
        <v>420</v>
      </c>
      <c r="G118" s="293"/>
      <c r="H118" s="290"/>
      <c r="I118" s="272"/>
      <c r="J118" s="289"/>
    </row>
    <row r="119" spans="1:10" s="25" customFormat="1" ht="30.75" customHeight="1">
      <c r="A119" s="151" t="s">
        <v>43</v>
      </c>
      <c r="B119" s="151" t="s">
        <v>203</v>
      </c>
      <c r="C119" s="293" t="s">
        <v>123</v>
      </c>
      <c r="D119" s="290">
        <v>6</v>
      </c>
      <c r="E119" s="272">
        <v>82.5</v>
      </c>
      <c r="F119" s="289">
        <v>495</v>
      </c>
      <c r="G119" s="293" t="s">
        <v>123</v>
      </c>
      <c r="H119" s="290">
        <v>6</v>
      </c>
      <c r="I119" s="272">
        <v>82.5</v>
      </c>
      <c r="J119" s="289">
        <v>495</v>
      </c>
    </row>
    <row r="120" spans="1:10" s="25" customFormat="1" ht="30" customHeight="1">
      <c r="A120" s="151" t="s">
        <v>44</v>
      </c>
      <c r="B120" s="151" t="s">
        <v>203</v>
      </c>
      <c r="C120" s="293" t="s">
        <v>123</v>
      </c>
      <c r="D120" s="290">
        <v>3</v>
      </c>
      <c r="E120" s="272">
        <v>165</v>
      </c>
      <c r="F120" s="289">
        <v>495</v>
      </c>
      <c r="G120" s="293" t="s">
        <v>123</v>
      </c>
      <c r="H120" s="290">
        <v>3</v>
      </c>
      <c r="I120" s="272">
        <v>165</v>
      </c>
      <c r="J120" s="289">
        <v>495</v>
      </c>
    </row>
    <row r="121" spans="1:10" s="25" customFormat="1" ht="30.75" customHeight="1">
      <c r="A121" s="151" t="s">
        <v>45</v>
      </c>
      <c r="B121" s="258" t="s">
        <v>203</v>
      </c>
      <c r="C121" s="264" t="s">
        <v>123</v>
      </c>
      <c r="D121" s="152">
        <v>6</v>
      </c>
      <c r="E121" s="153">
        <v>165</v>
      </c>
      <c r="F121" s="263">
        <v>990</v>
      </c>
      <c r="G121" s="264" t="s">
        <v>123</v>
      </c>
      <c r="H121" s="152"/>
      <c r="I121" s="153"/>
      <c r="J121" s="263">
        <v>0</v>
      </c>
    </row>
    <row r="122" spans="1:10" s="25" customFormat="1" ht="33.75" customHeight="1">
      <c r="A122" s="151" t="s">
        <v>46</v>
      </c>
      <c r="B122" s="258" t="s">
        <v>198</v>
      </c>
      <c r="C122" s="264" t="s">
        <v>123</v>
      </c>
      <c r="D122" s="152">
        <v>6</v>
      </c>
      <c r="E122" s="153">
        <v>307</v>
      </c>
      <c r="F122" s="263">
        <f aca="true" t="shared" si="8" ref="F122:F131">D122*E122</f>
        <v>1842</v>
      </c>
      <c r="G122" s="264" t="s">
        <v>123</v>
      </c>
      <c r="H122" s="152">
        <v>6</v>
      </c>
      <c r="I122" s="153">
        <v>307</v>
      </c>
      <c r="J122" s="263">
        <f>H122*I122</f>
        <v>1842</v>
      </c>
    </row>
    <row r="123" spans="1:10" s="25" customFormat="1" ht="35.25" customHeight="1">
      <c r="A123" s="151" t="s">
        <v>47</v>
      </c>
      <c r="B123" s="258" t="s">
        <v>198</v>
      </c>
      <c r="C123" s="264" t="s">
        <v>123</v>
      </c>
      <c r="D123" s="152">
        <v>4</v>
      </c>
      <c r="E123" s="272">
        <v>210</v>
      </c>
      <c r="F123" s="263">
        <f t="shared" si="8"/>
        <v>840</v>
      </c>
      <c r="G123" s="264"/>
      <c r="H123" s="271"/>
      <c r="I123" s="272"/>
      <c r="J123" s="263"/>
    </row>
    <row r="124" spans="1:10" s="25" customFormat="1" ht="30.75" customHeight="1">
      <c r="A124" s="151" t="s">
        <v>48</v>
      </c>
      <c r="B124" s="258" t="s">
        <v>198</v>
      </c>
      <c r="C124" s="264" t="s">
        <v>123</v>
      </c>
      <c r="D124" s="152">
        <v>8</v>
      </c>
      <c r="E124" s="153">
        <v>137</v>
      </c>
      <c r="F124" s="263">
        <f t="shared" si="8"/>
        <v>1096</v>
      </c>
      <c r="G124" s="264" t="s">
        <v>123</v>
      </c>
      <c r="H124" s="152">
        <v>8</v>
      </c>
      <c r="I124" s="153">
        <v>137</v>
      </c>
      <c r="J124" s="263">
        <f>H124*I124</f>
        <v>1096</v>
      </c>
    </row>
    <row r="125" spans="1:10" s="25" customFormat="1" ht="30.75" customHeight="1">
      <c r="A125" s="151" t="s">
        <v>49</v>
      </c>
      <c r="B125" s="258" t="s">
        <v>198</v>
      </c>
      <c r="C125" s="264" t="s">
        <v>123</v>
      </c>
      <c r="D125" s="152">
        <v>8</v>
      </c>
      <c r="E125" s="153">
        <v>307</v>
      </c>
      <c r="F125" s="263">
        <f t="shared" si="8"/>
        <v>2456</v>
      </c>
      <c r="G125" s="264" t="s">
        <v>123</v>
      </c>
      <c r="H125" s="152">
        <v>8</v>
      </c>
      <c r="I125" s="153">
        <v>307</v>
      </c>
      <c r="J125" s="263">
        <f>H125*I125</f>
        <v>2456</v>
      </c>
    </row>
    <row r="126" spans="1:10" s="25" customFormat="1" ht="32.25" customHeight="1">
      <c r="A126" s="151" t="s">
        <v>50</v>
      </c>
      <c r="B126" s="258" t="s">
        <v>198</v>
      </c>
      <c r="C126" s="264" t="s">
        <v>123</v>
      </c>
      <c r="D126" s="152">
        <v>4</v>
      </c>
      <c r="E126" s="272">
        <v>307</v>
      </c>
      <c r="F126" s="263">
        <f t="shared" si="8"/>
        <v>1228</v>
      </c>
      <c r="G126" s="264"/>
      <c r="H126" s="271"/>
      <c r="I126" s="272"/>
      <c r="J126" s="263"/>
    </row>
    <row r="127" spans="1:10" s="25" customFormat="1" ht="29.25" customHeight="1">
      <c r="A127" s="151" t="s">
        <v>51</v>
      </c>
      <c r="B127" s="258" t="s">
        <v>198</v>
      </c>
      <c r="C127" s="264" t="s">
        <v>123</v>
      </c>
      <c r="D127" s="152">
        <v>6</v>
      </c>
      <c r="E127" s="153">
        <v>111</v>
      </c>
      <c r="F127" s="263">
        <f t="shared" si="8"/>
        <v>666</v>
      </c>
      <c r="G127" s="264" t="s">
        <v>123</v>
      </c>
      <c r="H127" s="152">
        <v>6</v>
      </c>
      <c r="I127" s="153">
        <v>111</v>
      </c>
      <c r="J127" s="263">
        <f>H127*I127</f>
        <v>666</v>
      </c>
    </row>
    <row r="128" spans="1:10" s="25" customFormat="1" ht="29.25" customHeight="1">
      <c r="A128" s="151" t="s">
        <v>52</v>
      </c>
      <c r="B128" s="258" t="s">
        <v>198</v>
      </c>
      <c r="C128" s="264" t="s">
        <v>123</v>
      </c>
      <c r="D128" s="152">
        <v>3</v>
      </c>
      <c r="E128" s="153">
        <v>222</v>
      </c>
      <c r="F128" s="263">
        <f t="shared" si="8"/>
        <v>666</v>
      </c>
      <c r="G128" s="264" t="s">
        <v>123</v>
      </c>
      <c r="H128" s="152">
        <v>3</v>
      </c>
      <c r="I128" s="153">
        <v>222</v>
      </c>
      <c r="J128" s="263">
        <f>H128*I128</f>
        <v>666</v>
      </c>
    </row>
    <row r="129" spans="1:10" s="25" customFormat="1" ht="29.25" customHeight="1">
      <c r="A129" s="151" t="s">
        <v>53</v>
      </c>
      <c r="B129" s="258" t="s">
        <v>198</v>
      </c>
      <c r="C129" s="264" t="s">
        <v>123</v>
      </c>
      <c r="D129" s="152">
        <v>6</v>
      </c>
      <c r="E129" s="153">
        <v>222</v>
      </c>
      <c r="F129" s="263">
        <f t="shared" si="8"/>
        <v>1332</v>
      </c>
      <c r="G129" s="264"/>
      <c r="H129" s="271"/>
      <c r="I129" s="272"/>
      <c r="J129" s="263"/>
    </row>
    <row r="130" spans="1:10" s="25" customFormat="1" ht="48.75" customHeight="1">
      <c r="A130" s="400" t="s">
        <v>54</v>
      </c>
      <c r="B130" s="258" t="s">
        <v>201</v>
      </c>
      <c r="C130" s="264" t="s">
        <v>123</v>
      </c>
      <c r="D130" s="152">
        <v>5</v>
      </c>
      <c r="E130" s="153">
        <v>10</v>
      </c>
      <c r="F130" s="263">
        <f t="shared" si="8"/>
        <v>50</v>
      </c>
      <c r="G130" s="264" t="s">
        <v>123</v>
      </c>
      <c r="H130" s="152">
        <v>5</v>
      </c>
      <c r="I130" s="153">
        <v>10</v>
      </c>
      <c r="J130" s="263">
        <f>H130*I130</f>
        <v>50</v>
      </c>
    </row>
    <row r="131" spans="1:10" s="25" customFormat="1" ht="42.75" customHeight="1">
      <c r="A131" s="401" t="s">
        <v>55</v>
      </c>
      <c r="B131" s="389" t="s">
        <v>232</v>
      </c>
      <c r="C131" s="264" t="s">
        <v>123</v>
      </c>
      <c r="D131" s="152">
        <v>10</v>
      </c>
      <c r="E131" s="153">
        <v>10</v>
      </c>
      <c r="F131" s="263">
        <f t="shared" si="8"/>
        <v>100</v>
      </c>
      <c r="G131" s="264" t="s">
        <v>123</v>
      </c>
      <c r="H131" s="152">
        <v>10</v>
      </c>
      <c r="I131" s="153">
        <v>10</v>
      </c>
      <c r="J131" s="263">
        <f>H131*I131</f>
        <v>100</v>
      </c>
    </row>
    <row r="132" spans="1:10" s="25" customFormat="1" ht="37.5" customHeight="1">
      <c r="A132" s="151" t="s">
        <v>56</v>
      </c>
      <c r="B132" s="258" t="s">
        <v>203</v>
      </c>
      <c r="C132" s="264" t="s">
        <v>123</v>
      </c>
      <c r="D132" s="152">
        <v>10</v>
      </c>
      <c r="E132" s="153">
        <v>10</v>
      </c>
      <c r="F132" s="263">
        <v>100</v>
      </c>
      <c r="G132" s="264" t="s">
        <v>123</v>
      </c>
      <c r="H132" s="152">
        <v>10</v>
      </c>
      <c r="I132" s="153">
        <v>10</v>
      </c>
      <c r="J132" s="263">
        <v>100</v>
      </c>
    </row>
    <row r="133" spans="1:10" s="25" customFormat="1" ht="37.5" customHeight="1">
      <c r="A133" s="398" t="s">
        <v>57</v>
      </c>
      <c r="B133" s="258" t="s">
        <v>198</v>
      </c>
      <c r="C133" s="264" t="s">
        <v>123</v>
      </c>
      <c r="D133" s="152">
        <v>10</v>
      </c>
      <c r="E133" s="153">
        <v>10</v>
      </c>
      <c r="F133" s="263">
        <f aca="true" t="shared" si="9" ref="F133:F138">D133*E133</f>
        <v>100</v>
      </c>
      <c r="G133" s="264" t="s">
        <v>123</v>
      </c>
      <c r="H133" s="152">
        <v>10</v>
      </c>
      <c r="I133" s="153">
        <v>10</v>
      </c>
      <c r="J133" s="263">
        <f>H133*I133</f>
        <v>100</v>
      </c>
    </row>
    <row r="134" spans="1:10" s="25" customFormat="1" ht="40.5" customHeight="1">
      <c r="A134" s="151" t="s">
        <v>316</v>
      </c>
      <c r="B134" s="258" t="s">
        <v>325</v>
      </c>
      <c r="C134" s="264" t="s">
        <v>267</v>
      </c>
      <c r="D134" s="152">
        <v>14</v>
      </c>
      <c r="E134" s="153">
        <v>50</v>
      </c>
      <c r="F134" s="263">
        <f t="shared" si="9"/>
        <v>700</v>
      </c>
      <c r="G134" s="264" t="s">
        <v>267</v>
      </c>
      <c r="H134" s="152">
        <v>14</v>
      </c>
      <c r="I134" s="153">
        <v>50</v>
      </c>
      <c r="J134" s="263">
        <f>H134*I134</f>
        <v>700</v>
      </c>
    </row>
    <row r="135" spans="1:10" s="25" customFormat="1" ht="48" customHeight="1">
      <c r="A135" s="151" t="s">
        <v>317</v>
      </c>
      <c r="B135" s="258" t="s">
        <v>325</v>
      </c>
      <c r="C135" s="264" t="s">
        <v>267</v>
      </c>
      <c r="D135" s="152">
        <v>18</v>
      </c>
      <c r="E135" s="153">
        <v>50</v>
      </c>
      <c r="F135" s="263">
        <f t="shared" si="9"/>
        <v>900</v>
      </c>
      <c r="G135" s="264" t="s">
        <v>267</v>
      </c>
      <c r="H135" s="152">
        <v>18</v>
      </c>
      <c r="I135" s="153">
        <v>50</v>
      </c>
      <c r="J135" s="263">
        <f>H135*I135</f>
        <v>900</v>
      </c>
    </row>
    <row r="136" spans="1:10" s="25" customFormat="1" ht="47.25" customHeight="1">
      <c r="A136" s="151" t="s">
        <v>318</v>
      </c>
      <c r="B136" s="258" t="s">
        <v>325</v>
      </c>
      <c r="C136" s="264" t="s">
        <v>267</v>
      </c>
      <c r="D136" s="152">
        <v>18</v>
      </c>
      <c r="E136" s="153">
        <v>50</v>
      </c>
      <c r="F136" s="263">
        <f t="shared" si="9"/>
        <v>900</v>
      </c>
      <c r="G136" s="264"/>
      <c r="H136" s="152"/>
      <c r="I136" s="153"/>
      <c r="J136" s="263"/>
    </row>
    <row r="137" spans="1:10" s="25" customFormat="1" ht="49.5" customHeight="1">
      <c r="A137" s="151" t="s">
        <v>319</v>
      </c>
      <c r="B137" s="258" t="s">
        <v>325</v>
      </c>
      <c r="C137" s="264" t="s">
        <v>123</v>
      </c>
      <c r="D137" s="152">
        <v>6</v>
      </c>
      <c r="E137" s="153">
        <v>50</v>
      </c>
      <c r="F137" s="263">
        <f t="shared" si="9"/>
        <v>300</v>
      </c>
      <c r="G137" s="264" t="s">
        <v>123</v>
      </c>
      <c r="H137" s="152">
        <v>6</v>
      </c>
      <c r="I137" s="153">
        <v>50</v>
      </c>
      <c r="J137" s="263">
        <f>H137*I137</f>
        <v>300</v>
      </c>
    </row>
    <row r="138" spans="1:10" s="25" customFormat="1" ht="45.75" customHeight="1">
      <c r="A138" s="151" t="s">
        <v>320</v>
      </c>
      <c r="B138" s="258" t="s">
        <v>325</v>
      </c>
      <c r="C138" s="264" t="s">
        <v>123</v>
      </c>
      <c r="D138" s="152">
        <v>4</v>
      </c>
      <c r="E138" s="153">
        <v>50</v>
      </c>
      <c r="F138" s="263">
        <f t="shared" si="9"/>
        <v>200</v>
      </c>
      <c r="G138" s="264" t="s">
        <v>123</v>
      </c>
      <c r="H138" s="152">
        <v>4</v>
      </c>
      <c r="I138" s="153">
        <v>50</v>
      </c>
      <c r="J138" s="263">
        <f>H138*I138</f>
        <v>200</v>
      </c>
    </row>
    <row r="139" spans="1:10" s="25" customFormat="1" ht="27" customHeight="1">
      <c r="A139" s="337" t="s">
        <v>279</v>
      </c>
      <c r="B139" s="252"/>
      <c r="C139" s="293" t="s">
        <v>211</v>
      </c>
      <c r="D139" s="152"/>
      <c r="E139" s="153"/>
      <c r="F139" s="263"/>
      <c r="G139" s="293" t="s">
        <v>211</v>
      </c>
      <c r="H139" s="247"/>
      <c r="I139" s="248"/>
      <c r="J139" s="263"/>
    </row>
    <row r="140" spans="1:10" s="25" customFormat="1" ht="33" customHeight="1">
      <c r="A140" s="398" t="s">
        <v>11</v>
      </c>
      <c r="B140" s="402" t="s">
        <v>325</v>
      </c>
      <c r="C140" s="293" t="s">
        <v>211</v>
      </c>
      <c r="D140" s="290">
        <v>2</v>
      </c>
      <c r="E140" s="272">
        <v>35</v>
      </c>
      <c r="F140" s="289">
        <f>D140*E140</f>
        <v>70</v>
      </c>
      <c r="G140" s="293"/>
      <c r="H140" s="271"/>
      <c r="I140" s="272"/>
      <c r="J140" s="289"/>
    </row>
    <row r="141" spans="1:12" ht="19.5" customHeight="1" thickBot="1">
      <c r="A141" s="381" t="s">
        <v>103</v>
      </c>
      <c r="B141" s="260"/>
      <c r="C141" s="382"/>
      <c r="D141" s="383"/>
      <c r="E141" s="383"/>
      <c r="F141" s="384">
        <f>SUM(F43:F140)</f>
        <v>67508</v>
      </c>
      <c r="G141" s="385"/>
      <c r="H141" s="386"/>
      <c r="I141" s="387"/>
      <c r="J141" s="388">
        <f>SUM(J43:J140)</f>
        <v>40570</v>
      </c>
      <c r="K141" s="238"/>
      <c r="L141" s="238"/>
    </row>
    <row r="142" spans="1:10" ht="19.5" customHeight="1" thickBot="1">
      <c r="A142" s="106"/>
      <c r="B142" s="106"/>
      <c r="C142" s="122"/>
      <c r="D142" s="330"/>
      <c r="E142" s="330"/>
      <c r="F142" s="272"/>
      <c r="G142" s="330"/>
      <c r="H142" s="331"/>
      <c r="I142" s="332"/>
      <c r="J142" s="332"/>
    </row>
    <row r="143" spans="1:10" ht="24" customHeight="1">
      <c r="A143" s="112" t="s">
        <v>221</v>
      </c>
      <c r="B143" s="197"/>
      <c r="C143" s="323"/>
      <c r="D143" s="333"/>
      <c r="E143" s="333"/>
      <c r="F143" s="334"/>
      <c r="G143" s="333"/>
      <c r="H143" s="334"/>
      <c r="I143" s="335"/>
      <c r="J143" s="335"/>
    </row>
    <row r="144" spans="1:10" s="25" customFormat="1" ht="19.5" customHeight="1">
      <c r="A144" s="114" t="s">
        <v>131</v>
      </c>
      <c r="B144" s="198"/>
      <c r="C144" s="324" t="s">
        <v>130</v>
      </c>
      <c r="D144" s="271"/>
      <c r="E144" s="271"/>
      <c r="F144" s="271"/>
      <c r="G144" s="264" t="s">
        <v>130</v>
      </c>
      <c r="H144" s="271"/>
      <c r="I144" s="271"/>
      <c r="J144" s="271"/>
    </row>
    <row r="145" spans="1:10" s="25" customFormat="1" ht="19.5" customHeight="1">
      <c r="A145" s="114" t="s">
        <v>270</v>
      </c>
      <c r="B145" s="198"/>
      <c r="C145" s="51" t="s">
        <v>97</v>
      </c>
      <c r="D145" s="90"/>
      <c r="E145" s="91"/>
      <c r="F145" s="92"/>
      <c r="G145" s="84" t="s">
        <v>97</v>
      </c>
      <c r="H145" s="94"/>
      <c r="I145" s="95"/>
      <c r="J145" s="288"/>
    </row>
    <row r="146" spans="1:10" s="25" customFormat="1" ht="29.25" customHeight="1">
      <c r="A146" s="128" t="s">
        <v>271</v>
      </c>
      <c r="B146" s="198" t="s">
        <v>232</v>
      </c>
      <c r="C146" s="51" t="s">
        <v>97</v>
      </c>
      <c r="D146" s="325">
        <v>1</v>
      </c>
      <c r="E146" s="326">
        <v>250</v>
      </c>
      <c r="F146" s="327">
        <f>D146*E146</f>
        <v>250</v>
      </c>
      <c r="G146" s="297" t="s">
        <v>97</v>
      </c>
      <c r="H146" s="328">
        <v>1</v>
      </c>
      <c r="I146" s="329">
        <v>250</v>
      </c>
      <c r="J146" s="230">
        <f>H146*I146</f>
        <v>250</v>
      </c>
    </row>
    <row r="147" spans="1:10" s="25" customFormat="1" ht="22.5" customHeight="1">
      <c r="A147" s="128" t="s">
        <v>263</v>
      </c>
      <c r="B147" s="198"/>
      <c r="C147" s="51"/>
      <c r="D147" s="325"/>
      <c r="E147" s="326"/>
      <c r="F147" s="327"/>
      <c r="G147" s="297"/>
      <c r="H147" s="328"/>
      <c r="I147" s="329"/>
      <c r="J147" s="230"/>
    </row>
    <row r="148" spans="1:10" s="25" customFormat="1" ht="19.5" customHeight="1">
      <c r="A148" s="128" t="s">
        <v>264</v>
      </c>
      <c r="B148" s="198" t="s">
        <v>232</v>
      </c>
      <c r="C148" s="51" t="s">
        <v>128</v>
      </c>
      <c r="D148" s="90">
        <v>2</v>
      </c>
      <c r="E148" s="91">
        <v>1900</v>
      </c>
      <c r="F148" s="92">
        <f>D148*E148</f>
        <v>3800</v>
      </c>
      <c r="G148" s="84" t="s">
        <v>128</v>
      </c>
      <c r="H148" s="94">
        <v>2</v>
      </c>
      <c r="I148" s="95">
        <v>1900</v>
      </c>
      <c r="J148" s="96">
        <f>H148*I148</f>
        <v>3800</v>
      </c>
    </row>
    <row r="149" spans="1:10" s="25" customFormat="1" ht="27" customHeight="1">
      <c r="A149" s="151" t="s">
        <v>249</v>
      </c>
      <c r="B149" s="209" t="s">
        <v>325</v>
      </c>
      <c r="C149" s="51" t="s">
        <v>128</v>
      </c>
      <c r="D149" s="90">
        <v>2</v>
      </c>
      <c r="E149" s="91">
        <v>750</v>
      </c>
      <c r="F149" s="92">
        <f>ROUND(D149*E149,2)</f>
        <v>1500</v>
      </c>
      <c r="G149" s="93" t="s">
        <v>128</v>
      </c>
      <c r="H149" s="94">
        <v>2</v>
      </c>
      <c r="I149" s="95">
        <v>750</v>
      </c>
      <c r="J149" s="96">
        <f>ROUND(H149*I149,2)</f>
        <v>1500</v>
      </c>
    </row>
    <row r="150" spans="1:12" s="25" customFormat="1" ht="19.5" customHeight="1">
      <c r="A150" s="151" t="s">
        <v>76</v>
      </c>
      <c r="B150" s="209" t="s">
        <v>325</v>
      </c>
      <c r="C150" s="51" t="s">
        <v>128</v>
      </c>
      <c r="D150" s="90">
        <v>2</v>
      </c>
      <c r="E150" s="91">
        <v>470</v>
      </c>
      <c r="F150" s="92">
        <f>ROUND(D150*E150,2)</f>
        <v>940</v>
      </c>
      <c r="G150" s="93" t="s">
        <v>128</v>
      </c>
      <c r="H150" s="94">
        <v>2</v>
      </c>
      <c r="I150" s="95">
        <v>470</v>
      </c>
      <c r="J150" s="96">
        <f>ROUND(H150*I150,2)</f>
        <v>940</v>
      </c>
      <c r="L150" s="233"/>
    </row>
    <row r="151" spans="1:10" s="25" customFormat="1" ht="19.5" customHeight="1">
      <c r="A151" s="151" t="s">
        <v>250</v>
      </c>
      <c r="B151" s="208" t="s">
        <v>198</v>
      </c>
      <c r="C151" s="51" t="s">
        <v>128</v>
      </c>
      <c r="D151" s="90">
        <v>2</v>
      </c>
      <c r="E151" s="91">
        <v>1900</v>
      </c>
      <c r="F151" s="96">
        <f>D151*E151</f>
        <v>3800</v>
      </c>
      <c r="G151" s="211" t="s">
        <v>128</v>
      </c>
      <c r="H151" s="90">
        <v>2</v>
      </c>
      <c r="I151" s="91">
        <v>1900</v>
      </c>
      <c r="J151" s="96">
        <f>H151*I151</f>
        <v>3800</v>
      </c>
    </row>
    <row r="152" spans="1:10" s="25" customFormat="1" ht="19.5" customHeight="1">
      <c r="A152" s="151" t="s">
        <v>251</v>
      </c>
      <c r="B152" s="208"/>
      <c r="C152" s="51"/>
      <c r="D152" s="90"/>
      <c r="E152" s="91"/>
      <c r="F152" s="92"/>
      <c r="G152" s="211"/>
      <c r="H152" s="90"/>
      <c r="I152" s="91"/>
      <c r="J152" s="96"/>
    </row>
    <row r="153" spans="1:10" s="25" customFormat="1" ht="19.5" customHeight="1">
      <c r="A153" s="151" t="s">
        <v>252</v>
      </c>
      <c r="B153" s="209" t="s">
        <v>325</v>
      </c>
      <c r="C153" s="51" t="s">
        <v>128</v>
      </c>
      <c r="D153" s="90">
        <v>1</v>
      </c>
      <c r="E153" s="91">
        <v>100</v>
      </c>
      <c r="F153" s="92">
        <f>ROUND(D153*E153,2)</f>
        <v>100</v>
      </c>
      <c r="G153" s="93" t="s">
        <v>128</v>
      </c>
      <c r="H153" s="94">
        <v>1</v>
      </c>
      <c r="I153" s="95">
        <v>100</v>
      </c>
      <c r="J153" s="96">
        <f>ROUND(H153*I153,2)</f>
        <v>100</v>
      </c>
    </row>
    <row r="154" spans="1:12" s="25" customFormat="1" ht="19.5" customHeight="1">
      <c r="A154" s="151" t="s">
        <v>253</v>
      </c>
      <c r="B154" s="209" t="s">
        <v>325</v>
      </c>
      <c r="C154" s="51" t="s">
        <v>128</v>
      </c>
      <c r="D154" s="90">
        <v>1</v>
      </c>
      <c r="E154" s="91">
        <v>197.89</v>
      </c>
      <c r="F154" s="92">
        <f>ROUND(D154*E154,2)</f>
        <v>197.89</v>
      </c>
      <c r="G154" s="93" t="s">
        <v>128</v>
      </c>
      <c r="H154" s="94">
        <v>1</v>
      </c>
      <c r="I154" s="95">
        <v>197.89</v>
      </c>
      <c r="J154" s="96">
        <f>ROUND(H154*I154,2)</f>
        <v>197.89</v>
      </c>
      <c r="L154" s="233"/>
    </row>
    <row r="155" spans="1:12" s="25" customFormat="1" ht="19.5" customHeight="1">
      <c r="A155" s="151" t="s">
        <v>254</v>
      </c>
      <c r="B155" s="209" t="s">
        <v>325</v>
      </c>
      <c r="C155" s="51" t="s">
        <v>128</v>
      </c>
      <c r="D155" s="90">
        <v>1</v>
      </c>
      <c r="E155" s="91">
        <v>70</v>
      </c>
      <c r="F155" s="92">
        <f>ROUND(D155*E155,2)</f>
        <v>70</v>
      </c>
      <c r="G155" s="93" t="s">
        <v>128</v>
      </c>
      <c r="H155" s="94">
        <v>1</v>
      </c>
      <c r="I155" s="95">
        <v>70</v>
      </c>
      <c r="J155" s="96">
        <f>ROUND(H155*I155,2)</f>
        <v>70</v>
      </c>
      <c r="L155" s="233"/>
    </row>
    <row r="156" spans="1:10" s="25" customFormat="1" ht="26.25" customHeight="1">
      <c r="A156" s="128" t="s">
        <v>255</v>
      </c>
      <c r="B156" s="208" t="s">
        <v>232</v>
      </c>
      <c r="C156" s="51" t="s">
        <v>128</v>
      </c>
      <c r="D156" s="90">
        <v>1</v>
      </c>
      <c r="E156" s="91">
        <v>950</v>
      </c>
      <c r="F156" s="96">
        <v>950</v>
      </c>
      <c r="G156" s="211" t="s">
        <v>128</v>
      </c>
      <c r="H156" s="94">
        <v>1</v>
      </c>
      <c r="I156" s="95">
        <v>950</v>
      </c>
      <c r="J156" s="96">
        <f>ROUND(H156*I156,2)</f>
        <v>950</v>
      </c>
    </row>
    <row r="157" spans="1:10" s="25" customFormat="1" ht="26.25" customHeight="1">
      <c r="A157" s="128" t="s">
        <v>256</v>
      </c>
      <c r="B157" s="208"/>
      <c r="C157" s="51"/>
      <c r="D157" s="90"/>
      <c r="E157" s="91"/>
      <c r="F157" s="96"/>
      <c r="G157" s="211"/>
      <c r="H157" s="94"/>
      <c r="I157" s="95"/>
      <c r="J157" s="96"/>
    </row>
    <row r="158" spans="1:10" s="25" customFormat="1" ht="26.25" customHeight="1">
      <c r="A158" s="128" t="s">
        <v>257</v>
      </c>
      <c r="B158" s="209" t="s">
        <v>201</v>
      </c>
      <c r="C158" s="51" t="s">
        <v>128</v>
      </c>
      <c r="D158" s="90">
        <v>12</v>
      </c>
      <c r="E158" s="91">
        <v>50</v>
      </c>
      <c r="F158" s="96">
        <f>D158*E158</f>
        <v>600</v>
      </c>
      <c r="G158" s="211" t="s">
        <v>199</v>
      </c>
      <c r="H158" s="90">
        <v>6</v>
      </c>
      <c r="I158" s="91">
        <v>50</v>
      </c>
      <c r="J158" s="96">
        <f>H158*I158</f>
        <v>300</v>
      </c>
    </row>
    <row r="159" spans="1:10" s="25" customFormat="1" ht="26.25" customHeight="1">
      <c r="A159" s="128" t="s">
        <v>258</v>
      </c>
      <c r="B159" s="198" t="s">
        <v>232</v>
      </c>
      <c r="C159" s="51" t="s">
        <v>128</v>
      </c>
      <c r="D159" s="90">
        <v>6</v>
      </c>
      <c r="E159" s="91">
        <v>50</v>
      </c>
      <c r="F159" s="96">
        <f>D159*E159</f>
        <v>300</v>
      </c>
      <c r="G159" s="211" t="s">
        <v>199</v>
      </c>
      <c r="H159" s="94">
        <v>3</v>
      </c>
      <c r="I159" s="95">
        <v>50</v>
      </c>
      <c r="J159" s="96">
        <v>150</v>
      </c>
    </row>
    <row r="160" spans="1:10" s="25" customFormat="1" ht="26.25" customHeight="1">
      <c r="A160" s="128" t="s">
        <v>259</v>
      </c>
      <c r="B160" s="198" t="s">
        <v>232</v>
      </c>
      <c r="C160" s="51" t="s">
        <v>128</v>
      </c>
      <c r="D160" s="90">
        <v>3</v>
      </c>
      <c r="E160" s="91">
        <v>150</v>
      </c>
      <c r="F160" s="96">
        <v>450</v>
      </c>
      <c r="G160" s="211" t="s">
        <v>128</v>
      </c>
      <c r="H160" s="94">
        <v>2</v>
      </c>
      <c r="I160" s="91">
        <v>150</v>
      </c>
      <c r="J160" s="97">
        <v>300</v>
      </c>
    </row>
    <row r="161" spans="1:10" s="25" customFormat="1" ht="26.25" customHeight="1">
      <c r="A161" s="128" t="s">
        <v>77</v>
      </c>
      <c r="B161" s="209" t="s">
        <v>325</v>
      </c>
      <c r="C161" s="51" t="s">
        <v>199</v>
      </c>
      <c r="D161" s="90">
        <v>4</v>
      </c>
      <c r="E161" s="91">
        <v>45</v>
      </c>
      <c r="F161" s="92">
        <f>ROUND(D161*E161,2)</f>
        <v>180</v>
      </c>
      <c r="G161" s="93" t="s">
        <v>128</v>
      </c>
      <c r="H161" s="94">
        <v>2</v>
      </c>
      <c r="I161" s="95">
        <v>45</v>
      </c>
      <c r="J161" s="96">
        <f>ROUND(H161*I161,2)</f>
        <v>90</v>
      </c>
    </row>
    <row r="162" spans="1:10" s="25" customFormat="1" ht="26.25" customHeight="1">
      <c r="A162" s="128" t="s">
        <v>78</v>
      </c>
      <c r="B162" s="209" t="s">
        <v>203</v>
      </c>
      <c r="C162" s="51" t="s">
        <v>199</v>
      </c>
      <c r="D162" s="90">
        <v>6</v>
      </c>
      <c r="E162" s="91">
        <v>50</v>
      </c>
      <c r="F162" s="96">
        <f>D162*E162</f>
        <v>300</v>
      </c>
      <c r="G162" s="211" t="s">
        <v>199</v>
      </c>
      <c r="H162" s="90">
        <v>3</v>
      </c>
      <c r="I162" s="91">
        <v>50</v>
      </c>
      <c r="J162" s="96">
        <f>H162*I162</f>
        <v>150</v>
      </c>
    </row>
    <row r="163" spans="1:10" s="25" customFormat="1" ht="26.25" customHeight="1">
      <c r="A163" s="128" t="s">
        <v>260</v>
      </c>
      <c r="B163" s="209" t="s">
        <v>198</v>
      </c>
      <c r="C163" s="51" t="s">
        <v>199</v>
      </c>
      <c r="D163" s="90">
        <v>2</v>
      </c>
      <c r="E163" s="91">
        <v>50</v>
      </c>
      <c r="F163" s="96">
        <f>D163*E163</f>
        <v>100</v>
      </c>
      <c r="G163" s="211" t="s">
        <v>199</v>
      </c>
      <c r="H163" s="94">
        <v>1</v>
      </c>
      <c r="I163" s="95">
        <v>50</v>
      </c>
      <c r="J163" s="96">
        <f>H163*I163</f>
        <v>50</v>
      </c>
    </row>
    <row r="164" spans="1:10" s="25" customFormat="1" ht="26.25" customHeight="1">
      <c r="A164" s="128" t="s">
        <v>79</v>
      </c>
      <c r="B164" s="209" t="s">
        <v>201</v>
      </c>
      <c r="C164" s="51" t="s">
        <v>200</v>
      </c>
      <c r="D164" s="90">
        <v>2</v>
      </c>
      <c r="E164" s="91">
        <v>770</v>
      </c>
      <c r="F164" s="96">
        <f>D164*E164</f>
        <v>1540</v>
      </c>
      <c r="G164" s="211" t="s">
        <v>200</v>
      </c>
      <c r="H164" s="90">
        <v>1</v>
      </c>
      <c r="I164" s="91">
        <v>770</v>
      </c>
      <c r="J164" s="96">
        <f>H164*I164</f>
        <v>770</v>
      </c>
    </row>
    <row r="165" spans="1:10" s="25" customFormat="1" ht="26.25" customHeight="1">
      <c r="A165" s="128" t="s">
        <v>261</v>
      </c>
      <c r="B165" s="198" t="s">
        <v>232</v>
      </c>
      <c r="C165" s="51" t="s">
        <v>210</v>
      </c>
      <c r="D165" s="90">
        <v>2</v>
      </c>
      <c r="E165" s="91">
        <v>1500</v>
      </c>
      <c r="F165" s="92">
        <v>3000</v>
      </c>
      <c r="G165" s="84" t="s">
        <v>200</v>
      </c>
      <c r="H165" s="94">
        <v>1</v>
      </c>
      <c r="I165" s="95">
        <v>1500</v>
      </c>
      <c r="J165" s="96">
        <v>1500</v>
      </c>
    </row>
    <row r="166" spans="1:10" s="25" customFormat="1" ht="28.5" customHeight="1">
      <c r="A166" s="128" t="s">
        <v>275</v>
      </c>
      <c r="B166" s="200" t="s">
        <v>325</v>
      </c>
      <c r="C166" s="51" t="s">
        <v>200</v>
      </c>
      <c r="D166" s="90">
        <v>2</v>
      </c>
      <c r="E166" s="91">
        <v>683</v>
      </c>
      <c r="F166" s="96">
        <f>D166*E166</f>
        <v>1366</v>
      </c>
      <c r="G166" s="93" t="s">
        <v>210</v>
      </c>
      <c r="H166" s="94">
        <v>1</v>
      </c>
      <c r="I166" s="95">
        <v>683</v>
      </c>
      <c r="J166" s="96">
        <f>H166*I166</f>
        <v>683</v>
      </c>
    </row>
    <row r="167" spans="1:10" s="25" customFormat="1" ht="26.25" customHeight="1">
      <c r="A167" s="128" t="s">
        <v>80</v>
      </c>
      <c r="B167" s="209" t="s">
        <v>203</v>
      </c>
      <c r="C167" s="51" t="s">
        <v>204</v>
      </c>
      <c r="D167" s="90">
        <v>24</v>
      </c>
      <c r="E167" s="91">
        <v>100</v>
      </c>
      <c r="F167" s="96">
        <f>D167*E167</f>
        <v>2400</v>
      </c>
      <c r="G167" s="211" t="s">
        <v>204</v>
      </c>
      <c r="H167" s="90">
        <v>12</v>
      </c>
      <c r="I167" s="91">
        <v>100</v>
      </c>
      <c r="J167" s="96">
        <f>H167*I167</f>
        <v>1200</v>
      </c>
    </row>
    <row r="168" spans="1:10" s="25" customFormat="1" ht="26.25" customHeight="1">
      <c r="A168" s="128" t="s">
        <v>262</v>
      </c>
      <c r="B168" s="209" t="s">
        <v>198</v>
      </c>
      <c r="C168" s="51" t="s">
        <v>200</v>
      </c>
      <c r="D168" s="90">
        <v>2</v>
      </c>
      <c r="E168" s="91">
        <v>900</v>
      </c>
      <c r="F168" s="96">
        <f>D168*E168</f>
        <v>1800</v>
      </c>
      <c r="G168" s="211" t="s">
        <v>200</v>
      </c>
      <c r="H168" s="94">
        <v>1</v>
      </c>
      <c r="I168" s="95">
        <v>900</v>
      </c>
      <c r="J168" s="96">
        <f>H168*I168</f>
        <v>900</v>
      </c>
    </row>
    <row r="169" spans="1:10" ht="19.5" customHeight="1" thickBot="1">
      <c r="A169" s="119" t="s">
        <v>104</v>
      </c>
      <c r="B169" s="199"/>
      <c r="C169" s="100"/>
      <c r="D169" s="100"/>
      <c r="E169" s="100"/>
      <c r="F169" s="101">
        <f>SUM(F146:F168)</f>
        <v>23643.89</v>
      </c>
      <c r="G169" s="99"/>
      <c r="H169" s="120"/>
      <c r="I169" s="121"/>
      <c r="J169" s="241">
        <f>SUM(J146:J168)</f>
        <v>17700.89</v>
      </c>
    </row>
    <row r="170" spans="1:10" ht="19.5" customHeight="1" thickBot="1">
      <c r="A170" s="129"/>
      <c r="B170" s="129"/>
      <c r="C170" s="130"/>
      <c r="D170" s="130"/>
      <c r="E170" s="130"/>
      <c r="F170" s="123"/>
      <c r="G170" s="131"/>
      <c r="H170" s="132"/>
      <c r="I170" s="133"/>
      <c r="J170" s="242"/>
    </row>
    <row r="171" spans="1:10" ht="19.5" customHeight="1">
      <c r="A171" s="112" t="s">
        <v>222</v>
      </c>
      <c r="B171" s="197"/>
      <c r="C171" s="134"/>
      <c r="D171" s="134"/>
      <c r="E171" s="134"/>
      <c r="F171" s="135"/>
      <c r="G171" s="136"/>
      <c r="H171" s="137"/>
      <c r="I171" s="138"/>
      <c r="J171" s="243"/>
    </row>
    <row r="172" spans="1:10" ht="19.5" customHeight="1">
      <c r="A172" s="114" t="s">
        <v>81</v>
      </c>
      <c r="B172" s="198"/>
      <c r="C172" s="51" t="s">
        <v>97</v>
      </c>
      <c r="D172" s="90"/>
      <c r="E172" s="91"/>
      <c r="F172" s="92">
        <f>D172*E172</f>
        <v>0</v>
      </c>
      <c r="G172" s="84" t="s">
        <v>97</v>
      </c>
      <c r="H172" s="94"/>
      <c r="I172" s="95"/>
      <c r="J172" s="288">
        <f>H172*I172</f>
        <v>0</v>
      </c>
    </row>
    <row r="173" spans="1:10" ht="19.5" customHeight="1">
      <c r="A173" s="114" t="s">
        <v>82</v>
      </c>
      <c r="B173" s="198"/>
      <c r="C173" s="51" t="s">
        <v>97</v>
      </c>
      <c r="D173" s="90"/>
      <c r="E173" s="91"/>
      <c r="F173" s="92">
        <f>D173*E173</f>
        <v>0</v>
      </c>
      <c r="G173" s="84" t="s">
        <v>97</v>
      </c>
      <c r="H173" s="94"/>
      <c r="I173" s="95"/>
      <c r="J173" s="288">
        <f>H173*I173</f>
        <v>0</v>
      </c>
    </row>
    <row r="174" spans="1:10" s="25" customFormat="1" ht="19.5" customHeight="1">
      <c r="A174" s="114" t="s">
        <v>124</v>
      </c>
      <c r="B174" s="198"/>
      <c r="C174" s="51" t="s">
        <v>97</v>
      </c>
      <c r="D174" s="90"/>
      <c r="E174" s="91"/>
      <c r="F174" s="92">
        <f>D174*E174</f>
        <v>0</v>
      </c>
      <c r="G174" s="84" t="s">
        <v>97</v>
      </c>
      <c r="H174" s="94"/>
      <c r="I174" s="95"/>
      <c r="J174" s="288">
        <f>H174*I174</f>
        <v>0</v>
      </c>
    </row>
    <row r="175" spans="1:10" s="25" customFormat="1" ht="30" customHeight="1">
      <c r="A175" s="114" t="s">
        <v>83</v>
      </c>
      <c r="B175" s="198"/>
      <c r="C175" s="51" t="s">
        <v>97</v>
      </c>
      <c r="D175" s="90"/>
      <c r="E175" s="91"/>
      <c r="F175" s="92">
        <f>D175*E175</f>
        <v>0</v>
      </c>
      <c r="G175" s="84" t="s">
        <v>97</v>
      </c>
      <c r="H175" s="94"/>
      <c r="I175" s="95"/>
      <c r="J175" s="288">
        <f>H175*I175</f>
        <v>0</v>
      </c>
    </row>
    <row r="176" spans="1:10" ht="19.5" customHeight="1" thickBot="1">
      <c r="A176" s="119" t="s">
        <v>105</v>
      </c>
      <c r="B176" s="199"/>
      <c r="C176" s="139"/>
      <c r="D176" s="139"/>
      <c r="E176" s="139"/>
      <c r="F176" s="101">
        <f>SUM(F174:F175)</f>
        <v>0</v>
      </c>
      <c r="G176" s="140"/>
      <c r="H176" s="141"/>
      <c r="I176" s="142"/>
      <c r="J176" s="241">
        <f>SUM(J174:J175)</f>
        <v>0</v>
      </c>
    </row>
    <row r="177" spans="1:10" ht="19.5" customHeight="1" thickBot="1">
      <c r="A177" s="143"/>
      <c r="B177" s="143"/>
      <c r="C177" s="144"/>
      <c r="D177" s="144"/>
      <c r="E177" s="144"/>
      <c r="F177" s="123"/>
      <c r="G177" s="145"/>
      <c r="H177" s="146"/>
      <c r="I177" s="147"/>
      <c r="J177" s="244"/>
    </row>
    <row r="178" spans="1:10" ht="24" customHeight="1">
      <c r="A178" s="112" t="s">
        <v>157</v>
      </c>
      <c r="B178" s="197"/>
      <c r="C178" s="113"/>
      <c r="D178" s="113"/>
      <c r="E178" s="113"/>
      <c r="F178" s="127"/>
      <c r="G178" s="77"/>
      <c r="H178" s="78"/>
      <c r="I178" s="81"/>
      <c r="J178" s="82"/>
    </row>
    <row r="179" spans="1:10" s="25" customFormat="1" ht="15">
      <c r="A179" s="307" t="s">
        <v>239</v>
      </c>
      <c r="B179" s="296"/>
      <c r="C179" s="148" t="s">
        <v>106</v>
      </c>
      <c r="D179" s="312"/>
      <c r="E179" s="313"/>
      <c r="F179" s="314"/>
      <c r="G179" s="297" t="s">
        <v>106</v>
      </c>
      <c r="H179" s="298"/>
      <c r="I179" s="299"/>
      <c r="J179" s="288"/>
    </row>
    <row r="180" spans="1:10" s="25" customFormat="1" ht="15">
      <c r="A180" s="300" t="s">
        <v>243</v>
      </c>
      <c r="B180" s="45" t="s">
        <v>203</v>
      </c>
      <c r="C180" s="301" t="s">
        <v>106</v>
      </c>
      <c r="D180" s="235">
        <v>1</v>
      </c>
      <c r="E180" s="236">
        <v>9600</v>
      </c>
      <c r="F180" s="259">
        <f>D180*E180</f>
        <v>9600</v>
      </c>
      <c r="G180" s="262" t="s">
        <v>106</v>
      </c>
      <c r="H180" s="269">
        <v>1</v>
      </c>
      <c r="I180" s="270">
        <v>9600</v>
      </c>
      <c r="J180" s="259">
        <f>H180*I180</f>
        <v>9600</v>
      </c>
    </row>
    <row r="181" spans="1:10" s="25" customFormat="1" ht="15">
      <c r="A181" s="308" t="s">
        <v>233</v>
      </c>
      <c r="B181" s="151"/>
      <c r="C181" s="51" t="s">
        <v>128</v>
      </c>
      <c r="D181" s="315"/>
      <c r="E181" s="316"/>
      <c r="F181" s="317"/>
      <c r="G181" s="51" t="s">
        <v>128</v>
      </c>
      <c r="H181" s="271"/>
      <c r="I181" s="272"/>
      <c r="J181" s="263"/>
    </row>
    <row r="182" spans="1:10" ht="19.5" customHeight="1">
      <c r="A182" s="309" t="s">
        <v>240</v>
      </c>
      <c r="B182" s="302"/>
      <c r="C182" s="148" t="s">
        <v>217</v>
      </c>
      <c r="D182" s="318"/>
      <c r="E182" s="318"/>
      <c r="F182" s="319"/>
      <c r="G182" s="148" t="s">
        <v>217</v>
      </c>
      <c r="H182" s="291"/>
      <c r="I182" s="291"/>
      <c r="J182" s="303"/>
    </row>
    <row r="183" spans="1:10" s="25" customFormat="1" ht="19.5" customHeight="1">
      <c r="A183" s="336" t="s">
        <v>272</v>
      </c>
      <c r="B183" s="265" t="s">
        <v>232</v>
      </c>
      <c r="C183" s="148" t="s">
        <v>217</v>
      </c>
      <c r="D183" s="325">
        <v>2</v>
      </c>
      <c r="E183" s="329">
        <v>475</v>
      </c>
      <c r="F183" s="230">
        <f>D183*E183</f>
        <v>950</v>
      </c>
      <c r="G183" s="148" t="s">
        <v>217</v>
      </c>
      <c r="H183" s="328">
        <v>1</v>
      </c>
      <c r="I183" s="329">
        <v>475</v>
      </c>
      <c r="J183" s="230">
        <f>H183*I183</f>
        <v>475</v>
      </c>
    </row>
    <row r="184" spans="1:10" s="25" customFormat="1" ht="19.5" customHeight="1">
      <c r="A184" s="404" t="s">
        <v>323</v>
      </c>
      <c r="B184" s="405" t="s">
        <v>325</v>
      </c>
      <c r="C184" s="273" t="s">
        <v>217</v>
      </c>
      <c r="D184" s="227">
        <v>2</v>
      </c>
      <c r="E184" s="95">
        <v>1000</v>
      </c>
      <c r="F184" s="228">
        <f aca="true" t="shared" si="10" ref="F184:F195">D184*E184</f>
        <v>2000</v>
      </c>
      <c r="G184" s="231" t="s">
        <v>217</v>
      </c>
      <c r="H184" s="94">
        <v>1</v>
      </c>
      <c r="I184" s="95">
        <v>1000</v>
      </c>
      <c r="J184" s="228">
        <f>H184*I184</f>
        <v>1000</v>
      </c>
    </row>
    <row r="185" spans="1:10" s="25" customFormat="1" ht="19.5" customHeight="1">
      <c r="A185" s="151" t="s">
        <v>274</v>
      </c>
      <c r="B185" s="151" t="s">
        <v>203</v>
      </c>
      <c r="C185" s="273" t="s">
        <v>217</v>
      </c>
      <c r="D185" s="227">
        <v>2</v>
      </c>
      <c r="E185" s="95">
        <v>700</v>
      </c>
      <c r="F185" s="228">
        <f t="shared" si="10"/>
        <v>1400</v>
      </c>
      <c r="G185" s="273" t="s">
        <v>217</v>
      </c>
      <c r="H185" s="94">
        <v>1</v>
      </c>
      <c r="I185" s="95">
        <v>700</v>
      </c>
      <c r="J185" s="228">
        <f>H185*I185</f>
        <v>700</v>
      </c>
    </row>
    <row r="186" spans="1:10" s="25" customFormat="1" ht="19.5" customHeight="1">
      <c r="A186" s="151" t="s">
        <v>276</v>
      </c>
      <c r="B186" s="343" t="s">
        <v>198</v>
      </c>
      <c r="C186" s="353" t="s">
        <v>217</v>
      </c>
      <c r="D186" s="356">
        <v>2</v>
      </c>
      <c r="E186" s="118">
        <v>100</v>
      </c>
      <c r="F186" s="292">
        <f t="shared" si="10"/>
        <v>200</v>
      </c>
      <c r="G186" s="353" t="s">
        <v>217</v>
      </c>
      <c r="H186" s="117">
        <v>1</v>
      </c>
      <c r="I186" s="118">
        <v>100</v>
      </c>
      <c r="J186" s="292">
        <f>H186*I186</f>
        <v>100</v>
      </c>
    </row>
    <row r="187" spans="1:10" s="25" customFormat="1" ht="19.5" customHeight="1">
      <c r="A187" s="310" t="s">
        <v>215</v>
      </c>
      <c r="B187" s="258"/>
      <c r="C187" s="264" t="s">
        <v>217</v>
      </c>
      <c r="D187" s="315"/>
      <c r="E187" s="316"/>
      <c r="F187" s="317"/>
      <c r="G187" s="264" t="s">
        <v>217</v>
      </c>
      <c r="H187" s="271"/>
      <c r="I187" s="272"/>
      <c r="J187" s="263"/>
    </row>
    <row r="188" spans="1:10" s="25" customFormat="1" ht="19.5" customHeight="1">
      <c r="A188" s="21" t="s">
        <v>241</v>
      </c>
      <c r="B188" s="258"/>
      <c r="C188" s="264" t="s">
        <v>242</v>
      </c>
      <c r="D188" s="315"/>
      <c r="E188" s="316"/>
      <c r="F188" s="317"/>
      <c r="G188" s="264" t="s">
        <v>242</v>
      </c>
      <c r="H188" s="271"/>
      <c r="I188" s="272"/>
      <c r="J188" s="263"/>
    </row>
    <row r="189" spans="1:10" s="25" customFormat="1" ht="30.75" customHeight="1">
      <c r="A189" s="151" t="s">
        <v>324</v>
      </c>
      <c r="B189" s="357" t="s">
        <v>203</v>
      </c>
      <c r="C189" s="276" t="s">
        <v>205</v>
      </c>
      <c r="D189" s="358">
        <v>200</v>
      </c>
      <c r="E189" s="267">
        <v>12</v>
      </c>
      <c r="F189" s="268">
        <f t="shared" si="10"/>
        <v>2400</v>
      </c>
      <c r="G189" s="262"/>
      <c r="H189" s="269"/>
      <c r="I189" s="270"/>
      <c r="J189" s="268"/>
    </row>
    <row r="190" spans="1:10" s="25" customFormat="1" ht="62.25" customHeight="1">
      <c r="A190" s="395" t="s">
        <v>244</v>
      </c>
      <c r="B190" s="406" t="s">
        <v>325</v>
      </c>
      <c r="C190" s="407" t="s">
        <v>213</v>
      </c>
      <c r="D190" s="152">
        <v>400</v>
      </c>
      <c r="E190" s="153">
        <v>8</v>
      </c>
      <c r="F190" s="263">
        <f>ROUND(D190*E190,2)</f>
        <v>3200</v>
      </c>
      <c r="G190" s="264" t="s">
        <v>213</v>
      </c>
      <c r="H190" s="247">
        <v>200</v>
      </c>
      <c r="I190" s="248">
        <v>8</v>
      </c>
      <c r="J190" s="263">
        <f>ROUND(H190*I190,2)</f>
        <v>1600</v>
      </c>
    </row>
    <row r="191" spans="1:10" s="25" customFormat="1" ht="18.75" customHeight="1">
      <c r="A191" s="306" t="s">
        <v>216</v>
      </c>
      <c r="B191" s="252"/>
      <c r="C191" s="264" t="s">
        <v>217</v>
      </c>
      <c r="D191" s="315"/>
      <c r="E191" s="320"/>
      <c r="F191" s="321"/>
      <c r="G191" s="264" t="s">
        <v>217</v>
      </c>
      <c r="H191" s="250"/>
      <c r="I191" s="304"/>
      <c r="J191" s="263"/>
    </row>
    <row r="192" spans="1:10" s="25" customFormat="1" ht="19.5" customHeight="1">
      <c r="A192" s="151" t="s">
        <v>245</v>
      </c>
      <c r="B192" s="151" t="s">
        <v>232</v>
      </c>
      <c r="C192" s="264" t="s">
        <v>217</v>
      </c>
      <c r="D192" s="152">
        <v>1</v>
      </c>
      <c r="E192" s="274">
        <v>330</v>
      </c>
      <c r="F192" s="275">
        <f t="shared" si="10"/>
        <v>330</v>
      </c>
      <c r="G192" s="276"/>
      <c r="H192" s="277"/>
      <c r="I192" s="278"/>
      <c r="J192" s="263"/>
    </row>
    <row r="193" spans="1:10" s="25" customFormat="1" ht="19.5" customHeight="1">
      <c r="A193" s="306" t="s">
        <v>234</v>
      </c>
      <c r="B193" s="151"/>
      <c r="C193" s="264" t="s">
        <v>148</v>
      </c>
      <c r="D193" s="315"/>
      <c r="E193" s="320"/>
      <c r="F193" s="321"/>
      <c r="G193" s="264" t="s">
        <v>148</v>
      </c>
      <c r="H193" s="277"/>
      <c r="I193" s="278"/>
      <c r="J193" s="305"/>
    </row>
    <row r="194" spans="1:10" s="25" customFormat="1" ht="36.75" customHeight="1">
      <c r="A194" s="151" t="s">
        <v>235</v>
      </c>
      <c r="B194" s="258" t="s">
        <v>232</v>
      </c>
      <c r="C194" s="264" t="s">
        <v>148</v>
      </c>
      <c r="D194" s="152">
        <v>1</v>
      </c>
      <c r="E194" s="153">
        <v>3000</v>
      </c>
      <c r="F194" s="263">
        <f t="shared" si="10"/>
        <v>3000</v>
      </c>
      <c r="G194" s="264" t="s">
        <v>148</v>
      </c>
      <c r="H194" s="271">
        <v>1</v>
      </c>
      <c r="I194" s="272">
        <v>3000</v>
      </c>
      <c r="J194" s="279">
        <f>H194*I194</f>
        <v>3000</v>
      </c>
    </row>
    <row r="195" spans="1:10" s="25" customFormat="1" ht="33.75" customHeight="1">
      <c r="A195" s="350" t="s">
        <v>236</v>
      </c>
      <c r="B195" s="265" t="s">
        <v>232</v>
      </c>
      <c r="C195" s="262" t="s">
        <v>148</v>
      </c>
      <c r="D195" s="266">
        <v>1</v>
      </c>
      <c r="E195" s="267">
        <v>6000</v>
      </c>
      <c r="F195" s="268">
        <f t="shared" si="10"/>
        <v>6000</v>
      </c>
      <c r="G195" s="262"/>
      <c r="H195" s="269"/>
      <c r="I195" s="270"/>
      <c r="J195" s="259"/>
    </row>
    <row r="196" spans="1:10" s="25" customFormat="1" ht="33.75" customHeight="1">
      <c r="A196" s="245" t="s">
        <v>265</v>
      </c>
      <c r="B196" s="252" t="s">
        <v>325</v>
      </c>
      <c r="C196" s="211" t="s">
        <v>212</v>
      </c>
      <c r="D196" s="152">
        <v>1</v>
      </c>
      <c r="E196" s="272">
        <v>3000</v>
      </c>
      <c r="F196" s="263">
        <f>ROUND(D196*E196,2)</f>
        <v>3000</v>
      </c>
      <c r="G196" s="264"/>
      <c r="H196" s="408"/>
      <c r="I196" s="118"/>
      <c r="J196" s="259"/>
    </row>
    <row r="197" spans="1:10" s="25" customFormat="1" ht="46.5" customHeight="1">
      <c r="A197" s="245" t="s">
        <v>247</v>
      </c>
      <c r="B197" s="252" t="s">
        <v>325</v>
      </c>
      <c r="C197" s="211" t="s">
        <v>212</v>
      </c>
      <c r="D197" s="152">
        <v>3</v>
      </c>
      <c r="E197" s="153">
        <v>1483.33</v>
      </c>
      <c r="F197" s="92">
        <f>(D197*E197)</f>
        <v>4449.99</v>
      </c>
      <c r="G197" s="409" t="s">
        <v>212</v>
      </c>
      <c r="H197" s="247">
        <v>2</v>
      </c>
      <c r="I197" s="248">
        <v>1483.33</v>
      </c>
      <c r="J197" s="263">
        <f>ROUND(H197*I197,2)</f>
        <v>2966.66</v>
      </c>
    </row>
    <row r="198" spans="1:10" s="25" customFormat="1" ht="38.25" customHeight="1">
      <c r="A198" s="336" t="s">
        <v>268</v>
      </c>
      <c r="B198" s="151" t="s">
        <v>203</v>
      </c>
      <c r="C198" s="211" t="s">
        <v>148</v>
      </c>
      <c r="D198" s="152">
        <v>1</v>
      </c>
      <c r="E198" s="153">
        <v>300</v>
      </c>
      <c r="F198" s="256">
        <f>D198*E198</f>
        <v>300</v>
      </c>
      <c r="G198" s="211" t="s">
        <v>148</v>
      </c>
      <c r="H198" s="349">
        <v>1</v>
      </c>
      <c r="I198" s="355">
        <v>300</v>
      </c>
      <c r="J198" s="268">
        <f>H198*I198</f>
        <v>300</v>
      </c>
    </row>
    <row r="199" spans="1:10" s="25" customFormat="1" ht="33.75" customHeight="1">
      <c r="A199" s="151" t="s">
        <v>269</v>
      </c>
      <c r="B199" s="151" t="s">
        <v>203</v>
      </c>
      <c r="C199" s="51" t="s">
        <v>84</v>
      </c>
      <c r="D199" s="152">
        <v>1</v>
      </c>
      <c r="E199" s="153">
        <v>4500</v>
      </c>
      <c r="F199" s="256">
        <f>D199*E199</f>
        <v>4500</v>
      </c>
      <c r="G199" s="348"/>
      <c r="H199" s="271"/>
      <c r="I199" s="272"/>
      <c r="J199" s="263"/>
    </row>
    <row r="200" spans="1:10" s="25" customFormat="1" ht="26.25" customHeight="1">
      <c r="A200" s="337" t="s">
        <v>74</v>
      </c>
      <c r="B200" s="252"/>
      <c r="C200" s="116" t="s">
        <v>84</v>
      </c>
      <c r="D200" s="152"/>
      <c r="E200" s="153"/>
      <c r="F200" s="294"/>
      <c r="G200" s="339" t="s">
        <v>84</v>
      </c>
      <c r="H200" s="247"/>
      <c r="I200" s="248"/>
      <c r="J200" s="263"/>
    </row>
    <row r="201" spans="1:10" s="25" customFormat="1" ht="23.25" customHeight="1">
      <c r="A201" s="128" t="s">
        <v>237</v>
      </c>
      <c r="B201" s="338" t="s">
        <v>232</v>
      </c>
      <c r="C201" s="339" t="s">
        <v>128</v>
      </c>
      <c r="D201" s="340">
        <v>500</v>
      </c>
      <c r="E201" s="341">
        <v>8.55</v>
      </c>
      <c r="F201" s="342">
        <f>D201*E201</f>
        <v>4275</v>
      </c>
      <c r="G201" s="210" t="s">
        <v>128</v>
      </c>
      <c r="H201" s="269">
        <v>500</v>
      </c>
      <c r="I201" s="270">
        <v>8.55</v>
      </c>
      <c r="J201" s="268">
        <f>H201*I201</f>
        <v>4275</v>
      </c>
    </row>
    <row r="202" spans="1:10" s="25" customFormat="1" ht="18.75" customHeight="1">
      <c r="A202" s="89" t="s">
        <v>238</v>
      </c>
      <c r="B202" s="258" t="s">
        <v>232</v>
      </c>
      <c r="C202" s="264" t="s">
        <v>128</v>
      </c>
      <c r="D202" s="152">
        <v>500</v>
      </c>
      <c r="E202" s="153">
        <v>8.55</v>
      </c>
      <c r="F202" s="263">
        <f>D202*E202</f>
        <v>4275</v>
      </c>
      <c r="G202" s="264" t="s">
        <v>128</v>
      </c>
      <c r="H202" s="271"/>
      <c r="I202" s="272"/>
      <c r="J202" s="263"/>
    </row>
    <row r="203" spans="1:10" s="25" customFormat="1" ht="24.75" customHeight="1">
      <c r="A203" s="245" t="s">
        <v>273</v>
      </c>
      <c r="B203" s="406" t="s">
        <v>325</v>
      </c>
      <c r="C203" s="410" t="s">
        <v>128</v>
      </c>
      <c r="D203" s="397">
        <v>500</v>
      </c>
      <c r="E203" s="274">
        <v>2.2</v>
      </c>
      <c r="F203" s="275">
        <f>ROUND(D203*E203,2)</f>
        <v>1100</v>
      </c>
      <c r="G203" s="407" t="s">
        <v>128</v>
      </c>
      <c r="H203" s="250">
        <v>250</v>
      </c>
      <c r="I203" s="304">
        <v>2.2</v>
      </c>
      <c r="J203" s="268">
        <f>ROUND(H203*I203,2)</f>
        <v>550</v>
      </c>
    </row>
    <row r="204" spans="1:10" s="25" customFormat="1" ht="17.25" customHeight="1">
      <c r="A204" s="322" t="s">
        <v>246</v>
      </c>
      <c r="B204" s="45"/>
      <c r="C204" s="211"/>
      <c r="D204" s="152"/>
      <c r="E204" s="153"/>
      <c r="F204" s="92"/>
      <c r="G204" s="246"/>
      <c r="H204" s="295"/>
      <c r="I204" s="251"/>
      <c r="J204" s="96"/>
    </row>
    <row r="205" spans="1:10" s="25" customFormat="1" ht="54.75" customHeight="1">
      <c r="A205" s="245" t="s">
        <v>85</v>
      </c>
      <c r="B205" s="252" t="s">
        <v>325</v>
      </c>
      <c r="C205" s="211" t="s">
        <v>200</v>
      </c>
      <c r="D205" s="152">
        <v>2</v>
      </c>
      <c r="E205" s="153">
        <v>6096.29</v>
      </c>
      <c r="F205" s="92">
        <f>ROUND(D205*E205,2)</f>
        <v>12192.58</v>
      </c>
      <c r="G205" s="246" t="s">
        <v>200</v>
      </c>
      <c r="H205" s="247">
        <v>1</v>
      </c>
      <c r="I205" s="251">
        <v>6096.29</v>
      </c>
      <c r="J205" s="96">
        <f>ROUND(H205*I205,2)</f>
        <v>6096.29</v>
      </c>
    </row>
    <row r="206" spans="1:10" ht="19.5" customHeight="1" thickBot="1">
      <c r="A206" s="119" t="s">
        <v>107</v>
      </c>
      <c r="B206" s="260"/>
      <c r="C206" s="100"/>
      <c r="D206" s="100"/>
      <c r="E206" s="100"/>
      <c r="F206" s="241">
        <f>SUM(F180:F205)</f>
        <v>63172.57</v>
      </c>
      <c r="G206" s="255"/>
      <c r="H206" s="311"/>
      <c r="I206" s="121"/>
      <c r="J206" s="241">
        <f>SUM(J180:J205)</f>
        <v>30662.95</v>
      </c>
    </row>
    <row r="207" spans="1:10" ht="19.5" customHeight="1" thickBot="1">
      <c r="A207" s="106"/>
      <c r="B207" s="106"/>
      <c r="C207" s="122"/>
      <c r="D207" s="122"/>
      <c r="E207" s="122"/>
      <c r="F207" s="122"/>
      <c r="G207" s="124"/>
      <c r="H207" s="125"/>
      <c r="I207" s="126"/>
      <c r="J207" s="75"/>
    </row>
    <row r="208" spans="1:10" ht="19.5" customHeight="1">
      <c r="A208" s="149" t="s">
        <v>114</v>
      </c>
      <c r="B208" s="201"/>
      <c r="C208" s="150"/>
      <c r="D208" s="150"/>
      <c r="E208" s="150"/>
      <c r="F208" s="135"/>
      <c r="G208" s="136"/>
      <c r="H208" s="137"/>
      <c r="I208" s="138"/>
      <c r="J208" s="243"/>
    </row>
    <row r="209" spans="1:10" s="25" customFormat="1" ht="17.25" customHeight="1">
      <c r="A209" s="245"/>
      <c r="B209" s="252"/>
      <c r="C209" s="211"/>
      <c r="D209" s="152"/>
      <c r="E209" s="153"/>
      <c r="F209" s="92"/>
      <c r="G209" s="246"/>
      <c r="H209" s="247"/>
      <c r="I209" s="248"/>
      <c r="J209" s="249"/>
    </row>
    <row r="210" spans="1:10" ht="18.75" customHeight="1" thickBot="1">
      <c r="A210" s="119" t="s">
        <v>108</v>
      </c>
      <c r="B210" s="199"/>
      <c r="C210" s="100"/>
      <c r="D210" s="100"/>
      <c r="E210" s="100"/>
      <c r="F210" s="101">
        <f>SUM(F209:F209)</f>
        <v>0</v>
      </c>
      <c r="G210" s="99"/>
      <c r="H210" s="120"/>
      <c r="I210" s="121"/>
      <c r="J210" s="241">
        <f>SUM(J209:J209)</f>
        <v>0</v>
      </c>
    </row>
    <row r="211" spans="1:10" ht="18.75" customHeight="1" thickBot="1">
      <c r="A211" s="413"/>
      <c r="B211" s="413"/>
      <c r="C211" s="413"/>
      <c r="D211" s="413"/>
      <c r="E211" s="413"/>
      <c r="F211" s="413"/>
      <c r="G211" s="413"/>
      <c r="H211" s="413"/>
      <c r="I211" s="413"/>
      <c r="J211" s="413"/>
    </row>
    <row r="212" spans="1:10" ht="43.5" customHeight="1" thickBot="1">
      <c r="A212" s="2" t="s">
        <v>143</v>
      </c>
      <c r="B212" s="202"/>
      <c r="C212" s="3"/>
      <c r="D212" s="4"/>
      <c r="E212" s="5"/>
      <c r="F212" s="237">
        <f>F210+F206+F176+F169+F141+F39</f>
        <v>439583.459999996</v>
      </c>
      <c r="G212" s="3"/>
      <c r="H212" s="4"/>
      <c r="I212" s="5"/>
      <c r="J212" s="6">
        <f>J210+J206+J176+J169+J141+J39</f>
        <v>223217.3399999944</v>
      </c>
    </row>
    <row r="213" spans="1:10" ht="45.75" customHeight="1" thickBot="1">
      <c r="A213" s="8" t="s">
        <v>158</v>
      </c>
      <c r="B213" s="203"/>
      <c r="C213" s="3"/>
      <c r="D213" s="4"/>
      <c r="E213" s="5"/>
      <c r="F213" s="9">
        <f>F212*0.02</f>
        <v>8791.66919999992</v>
      </c>
      <c r="G213" s="10"/>
      <c r="H213" s="11"/>
      <c r="I213" s="12"/>
      <c r="J213" s="13">
        <f>J212*0.02</f>
        <v>4464.346799999888</v>
      </c>
    </row>
    <row r="214" spans="1:10" ht="44.25" customHeight="1" thickBot="1">
      <c r="A214" s="2" t="s">
        <v>144</v>
      </c>
      <c r="B214" s="202"/>
      <c r="C214" s="3"/>
      <c r="D214" s="4"/>
      <c r="E214" s="5"/>
      <c r="F214" s="14">
        <f>F213+F212</f>
        <v>448375.12919999595</v>
      </c>
      <c r="G214" s="15"/>
      <c r="H214" s="16"/>
      <c r="I214" s="17"/>
      <c r="J214" s="14">
        <f>J213+J212</f>
        <v>227681.6867999943</v>
      </c>
    </row>
    <row r="215" spans="1:10" ht="47.25" customHeight="1" thickBot="1">
      <c r="A215" s="8" t="s">
        <v>159</v>
      </c>
      <c r="B215" s="203"/>
      <c r="C215" s="3"/>
      <c r="D215" s="4"/>
      <c r="E215" s="5"/>
      <c r="F215" s="9">
        <f>F214*0.07</f>
        <v>31386.25904399972</v>
      </c>
      <c r="G215" s="10"/>
      <c r="H215" s="11"/>
      <c r="I215" s="12"/>
      <c r="J215" s="9">
        <f>J214*0.07</f>
        <v>15937.718075999603</v>
      </c>
    </row>
    <row r="216" spans="1:10" ht="37.5" customHeight="1" thickBot="1">
      <c r="A216" s="2" t="s">
        <v>121</v>
      </c>
      <c r="B216" s="202"/>
      <c r="C216" s="18"/>
      <c r="D216" s="19"/>
      <c r="E216" s="20"/>
      <c r="F216" s="14">
        <f>F214+F215</f>
        <v>479761.38824399567</v>
      </c>
      <c r="G216" s="15"/>
      <c r="H216" s="16"/>
      <c r="I216" s="17"/>
      <c r="J216" s="14">
        <f>J214+J215</f>
        <v>243619.4048759939</v>
      </c>
    </row>
    <row r="217" spans="1:10" s="25" customFormat="1" ht="19.5" customHeight="1">
      <c r="A217" s="21"/>
      <c r="B217" s="21"/>
      <c r="C217" s="22"/>
      <c r="D217" s="23"/>
      <c r="E217" s="23"/>
      <c r="F217" s="24">
        <f>IF(F215&gt;F214*7/100,"ERROR: 7% MAXIMUM ALLOWED","")</f>
      </c>
      <c r="G217" s="24"/>
      <c r="H217" s="24"/>
      <c r="I217" s="24"/>
      <c r="J217" s="24">
        <f>IF(J215&gt;J214*7/100,"ERROR: 7% MAXIMUM ALLOWED","")</f>
      </c>
    </row>
    <row r="218" spans="1:10" s="25" customFormat="1" ht="19.5" customHeight="1">
      <c r="A218" s="21"/>
      <c r="B218" s="21"/>
      <c r="C218" s="22"/>
      <c r="D218" s="23"/>
      <c r="E218" s="23"/>
      <c r="F218" s="24"/>
      <c r="G218" s="24"/>
      <c r="H218" s="24"/>
      <c r="I218" s="24"/>
      <c r="J218" s="24"/>
    </row>
    <row r="219" spans="1:10" s="25" customFormat="1" ht="19.5" customHeight="1">
      <c r="A219" s="21"/>
      <c r="B219" s="21"/>
      <c r="C219" s="22"/>
      <c r="D219" s="23"/>
      <c r="E219" s="23"/>
      <c r="F219" s="24"/>
      <c r="G219" s="24"/>
      <c r="H219" s="24"/>
      <c r="I219" s="24"/>
      <c r="J219" s="24"/>
    </row>
    <row r="220" spans="1:10" s="29" customFormat="1" ht="19.5" customHeight="1">
      <c r="A220" s="26"/>
      <c r="B220" s="26"/>
      <c r="C220" s="7"/>
      <c r="D220" s="7"/>
      <c r="E220" s="7"/>
      <c r="F220" s="27">
        <f>IF(F213&gt;F212/20,"ERROR: 5% MAXIMUM ALLOWED","")</f>
      </c>
      <c r="G220" s="7"/>
      <c r="H220" s="28"/>
      <c r="I220" s="28"/>
      <c r="J220" s="27">
        <f>IF(J213&gt;J212/20,"ERROR: 5% MAXIMUM ALLOWED","")</f>
      </c>
    </row>
    <row r="221" spans="1:10" s="29" customFormat="1" ht="69.75" customHeight="1">
      <c r="A221" s="422" t="s">
        <v>145</v>
      </c>
      <c r="B221" s="422"/>
      <c r="C221" s="422"/>
      <c r="D221" s="422"/>
      <c r="E221" s="422"/>
      <c r="F221" s="422"/>
      <c r="G221" s="422"/>
      <c r="H221" s="422"/>
      <c r="I221" s="422"/>
      <c r="J221" s="422"/>
    </row>
    <row r="222" spans="1:10" s="29" customFormat="1" ht="33.75" customHeight="1">
      <c r="A222" s="422" t="s">
        <v>160</v>
      </c>
      <c r="B222" s="422"/>
      <c r="C222" s="422"/>
      <c r="D222" s="422"/>
      <c r="E222" s="422"/>
      <c r="F222" s="422"/>
      <c r="G222" s="422"/>
      <c r="H222" s="422"/>
      <c r="I222" s="422"/>
      <c r="J222" s="422"/>
    </row>
    <row r="223" spans="1:10" s="29" customFormat="1" ht="24.75" customHeight="1">
      <c r="A223" s="423" t="s">
        <v>161</v>
      </c>
      <c r="B223" s="423"/>
      <c r="C223" s="423"/>
      <c r="D223" s="423"/>
      <c r="E223" s="423"/>
      <c r="F223" s="423"/>
      <c r="G223" s="423"/>
      <c r="H223" s="423"/>
      <c r="I223" s="423"/>
      <c r="J223" s="423"/>
    </row>
    <row r="224" spans="1:10" s="29" customFormat="1" ht="84.75" customHeight="1">
      <c r="A224" s="421" t="s">
        <v>162</v>
      </c>
      <c r="B224" s="421"/>
      <c r="C224" s="421"/>
      <c r="D224" s="421"/>
      <c r="E224" s="421"/>
      <c r="F224" s="421"/>
      <c r="G224" s="421"/>
      <c r="H224" s="421"/>
      <c r="I224" s="421"/>
      <c r="J224" s="421"/>
    </row>
    <row r="225" spans="1:10" s="29" customFormat="1" ht="47.25" customHeight="1">
      <c r="A225" s="421" t="s">
        <v>163</v>
      </c>
      <c r="B225" s="421"/>
      <c r="C225" s="421"/>
      <c r="D225" s="421"/>
      <c r="E225" s="421"/>
      <c r="F225" s="421"/>
      <c r="G225" s="421"/>
      <c r="H225" s="421"/>
      <c r="I225" s="421"/>
      <c r="J225" s="421"/>
    </row>
    <row r="226" spans="1:10" s="29" customFormat="1" ht="30.75" customHeight="1">
      <c r="A226" s="421" t="s">
        <v>164</v>
      </c>
      <c r="B226" s="421"/>
      <c r="C226" s="421"/>
      <c r="D226" s="421"/>
      <c r="E226" s="421"/>
      <c r="F226" s="421"/>
      <c r="G226" s="421"/>
      <c r="H226" s="421"/>
      <c r="I226" s="421"/>
      <c r="J226" s="421"/>
    </row>
    <row r="227" spans="1:10" s="29" customFormat="1" ht="75" customHeight="1">
      <c r="A227" s="421" t="s">
        <v>223</v>
      </c>
      <c r="B227" s="421"/>
      <c r="C227" s="421"/>
      <c r="D227" s="421"/>
      <c r="E227" s="421"/>
      <c r="F227" s="421"/>
      <c r="G227" s="421"/>
      <c r="H227" s="421"/>
      <c r="I227" s="421"/>
      <c r="J227" s="421"/>
    </row>
    <row r="228" spans="1:10" s="29" customFormat="1" ht="33" customHeight="1">
      <c r="A228" s="421" t="s">
        <v>165</v>
      </c>
      <c r="B228" s="421"/>
      <c r="C228" s="421"/>
      <c r="D228" s="421"/>
      <c r="E228" s="421"/>
      <c r="F228" s="421"/>
      <c r="G228" s="421"/>
      <c r="H228" s="421"/>
      <c r="I228" s="421"/>
      <c r="J228" s="421"/>
    </row>
    <row r="229" spans="1:10" s="29" customFormat="1" ht="22.5" customHeight="1">
      <c r="A229" s="421" t="s">
        <v>166</v>
      </c>
      <c r="B229" s="421"/>
      <c r="C229" s="421"/>
      <c r="D229" s="421"/>
      <c r="E229" s="421"/>
      <c r="F229" s="421"/>
      <c r="G229" s="421"/>
      <c r="H229" s="421"/>
      <c r="I229" s="421"/>
      <c r="J229" s="421"/>
    </row>
    <row r="230" spans="1:10" s="29" customFormat="1" ht="22.5" customHeight="1">
      <c r="A230" s="421" t="s">
        <v>167</v>
      </c>
      <c r="B230" s="421"/>
      <c r="C230" s="421"/>
      <c r="D230" s="421"/>
      <c r="E230" s="421"/>
      <c r="F230" s="421"/>
      <c r="G230" s="421"/>
      <c r="H230" s="421"/>
      <c r="I230" s="421"/>
      <c r="J230" s="421"/>
    </row>
    <row r="231" spans="1:10" s="29" customFormat="1" ht="79.5" customHeight="1">
      <c r="A231" s="421" t="s">
        <v>168</v>
      </c>
      <c r="B231" s="421"/>
      <c r="C231" s="421"/>
      <c r="D231" s="421"/>
      <c r="E231" s="421"/>
      <c r="F231" s="421"/>
      <c r="G231" s="421"/>
      <c r="H231" s="421"/>
      <c r="I231" s="421"/>
      <c r="J231" s="421"/>
    </row>
    <row r="232" spans="1:10" s="29" customFormat="1" ht="52.5" customHeight="1">
      <c r="A232" s="421" t="s">
        <v>169</v>
      </c>
      <c r="B232" s="421"/>
      <c r="C232" s="421"/>
      <c r="D232" s="421"/>
      <c r="E232" s="421"/>
      <c r="F232" s="421"/>
      <c r="G232" s="421"/>
      <c r="H232" s="421"/>
      <c r="I232" s="421"/>
      <c r="J232" s="421"/>
    </row>
    <row r="233" spans="1:10" s="29" customFormat="1" ht="36" customHeight="1">
      <c r="A233" s="421" t="s">
        <v>170</v>
      </c>
      <c r="B233" s="421"/>
      <c r="C233" s="421"/>
      <c r="D233" s="421"/>
      <c r="E233" s="421"/>
      <c r="F233" s="421"/>
      <c r="G233" s="421"/>
      <c r="H233" s="421"/>
      <c r="I233" s="421"/>
      <c r="J233" s="421"/>
    </row>
    <row r="234" spans="1:10" s="29" customFormat="1" ht="76.5" customHeight="1">
      <c r="A234" s="422" t="s">
        <v>171</v>
      </c>
      <c r="B234" s="422"/>
      <c r="C234" s="422"/>
      <c r="D234" s="422"/>
      <c r="E234" s="422"/>
      <c r="F234" s="422"/>
      <c r="G234" s="422"/>
      <c r="H234" s="422"/>
      <c r="I234" s="422"/>
      <c r="J234" s="422"/>
    </row>
    <row r="235" spans="1:10" ht="21.75" customHeight="1">
      <c r="A235" s="422"/>
      <c r="B235" s="422"/>
      <c r="C235" s="422"/>
      <c r="D235" s="422"/>
      <c r="E235" s="422"/>
      <c r="F235" s="422"/>
      <c r="G235" s="422"/>
      <c r="H235" s="422"/>
      <c r="I235" s="422"/>
      <c r="J235" s="422"/>
    </row>
    <row r="236" spans="1:10" ht="28.5" customHeight="1">
      <c r="A236" s="421" t="s">
        <v>151</v>
      </c>
      <c r="B236" s="421"/>
      <c r="C236" s="421"/>
      <c r="D236" s="421"/>
      <c r="E236" s="421"/>
      <c r="F236" s="421"/>
      <c r="G236" s="421"/>
      <c r="H236" s="421"/>
      <c r="I236" s="421"/>
      <c r="J236" s="421"/>
    </row>
  </sheetData>
  <sheetProtection formatCells="0" insertRows="0" deleteRows="0" autoFilter="0" pivotTables="0"/>
  <protectedRanges>
    <protectedRange sqref="A215:B216" name="rowsOther"/>
    <protectedRange sqref="B151:B152" name="rowsWorks"/>
    <protectedRange sqref="A37:B38" name="rowsHTas"/>
    <protectedRange sqref="A13:A14" name="rowsHRt"/>
    <protectedRange sqref="G215:I216" name="other1"/>
    <protectedRange sqref="H206:I208" name="serv1"/>
    <protectedRange sqref="H170:I171" name="equip1"/>
    <protectedRange sqref="H13:I15 H37:I38 H19:I19" name="HR1"/>
    <protectedRange sqref="A1:IV1" name="nome"/>
    <protectedRange sqref="A151:A152" name="rowsWorks_2"/>
    <protectedRange sqref="H78:I78 H75:I75 H81:I81 H123:I123 H126:I126 H129:I129" name="travel1_1"/>
    <protectedRange sqref="H8:I8 H11:I12" name="HR1_1"/>
    <protectedRange sqref="A23:B28" name="rowsHTas_1"/>
    <protectedRange sqref="H23:I28 H16:I16 D17" name="HR1_2"/>
    <protectedRange sqref="H46:I48 H94:I96" name="travel1"/>
    <protectedRange sqref="H180:I181" name="off1_1"/>
    <protectedRange sqref="I9" name="HR1_3"/>
    <protectedRange sqref="A29:B30" name="rowsHRt_2"/>
    <protectedRange sqref="H29:I30" name="HR1_4"/>
    <protectedRange sqref="H17:I17 D29" name="HR1_5"/>
    <protectedRange sqref="A146:B148" name="rowsWorks_3"/>
    <protectedRange sqref="H148:I148" name="works1_2"/>
    <protectedRange sqref="A144:B144" name="rowsWorks_1_1"/>
    <protectedRange sqref="H146:I147" name="works1_1_1"/>
    <protectedRange sqref="A165:B165 A174" name="rowsEquip_1"/>
    <protectedRange sqref="H165:I165" name="equip1_1"/>
    <protectedRange sqref="H183:I186 E183:E186" name="off1_2"/>
    <protectedRange sqref="H97:I98 H49:I50" name="travel1_4"/>
    <protectedRange sqref="H102:I104 H54:I56 H107:I107 H59:I59" name="travel1_1_3"/>
    <protectedRange sqref="A31:A36" name="rowsHRt_3"/>
    <protectedRange sqref="A20:A22" name="rowsHTas_3"/>
    <protectedRange sqref="H140:I140" name="travel1_8"/>
    <protectedRange sqref="A149:A150 A153:A155" name="rowsWorks_1"/>
    <protectedRange sqref="H149:I150 H153:I155" name="works1"/>
    <protectedRange sqref="H197:I197 H190:I191 H209:I209 H200:I200 H203:I205 H139:I139" name="serv1_3"/>
    <protectedRange sqref="A199" name="experts"/>
    <protectedRange sqref="H172:I173" name="equip1_2"/>
    <protectedRange sqref="B174" name="rowsEquip"/>
    <protectedRange sqref="H174:I174" name="equip1_3"/>
    <protectedRange sqref="H187:I188" name="off1"/>
    <protectedRange sqref="H201:I202" name="off1_2_1"/>
    <protectedRange sqref="H179:I179" name="off1_3"/>
    <protectedRange sqref="A145:B145" name="rowsWorks_4"/>
    <protectedRange sqref="H145:I145" name="works1_1"/>
  </protectedRanges>
  <mergeCells count="21">
    <mergeCell ref="A225:J225"/>
    <mergeCell ref="A223:J223"/>
    <mergeCell ref="A221:J221"/>
    <mergeCell ref="A235:J235"/>
    <mergeCell ref="A231:J231"/>
    <mergeCell ref="A232:J232"/>
    <mergeCell ref="A230:J230"/>
    <mergeCell ref="A222:J222"/>
    <mergeCell ref="A227:J227"/>
    <mergeCell ref="A224:J224"/>
    <mergeCell ref="A226:J226"/>
    <mergeCell ref="A236:J236"/>
    <mergeCell ref="A234:J234"/>
    <mergeCell ref="A233:J233"/>
    <mergeCell ref="A228:J228"/>
    <mergeCell ref="A229:J229"/>
    <mergeCell ref="A211:J211"/>
    <mergeCell ref="A1:J1"/>
    <mergeCell ref="A2:G2"/>
    <mergeCell ref="C3:F3"/>
    <mergeCell ref="G3:J3"/>
  </mergeCells>
  <printOptions horizontalCentered="1"/>
  <pageMargins left="0.209722222222222" right="0.220138888888889" top="0.390277777777778" bottom="0.309722222222222" header="0.511805555555556" footer="0.196527777777778"/>
  <pageSetup horizontalDpi="600" verticalDpi="600" orientation="portrait" paperSize="9" scale="50" r:id="rId1"/>
  <headerFooter alignWithMargins="0">
    <oddHeader>&amp;CDRAFT</oddHeader>
    <oddFooter>&amp;L&amp;"Arial,Bold"&amp;9DRAFT&amp;C&amp;"Arial,Italic"&amp;9Table 1 - Overall budget by year and cost categories&amp;R&amp;9&amp;P</oddFooter>
  </headerFooter>
  <rowBreaks count="1" manualBreakCount="1">
    <brk id="219" max="255" man="1"/>
  </rowBreaks>
</worksheet>
</file>

<file path=xl/worksheets/sheet2.xml><?xml version="1.0" encoding="utf-8"?>
<worksheet xmlns="http://schemas.openxmlformats.org/spreadsheetml/2006/main" xmlns:r="http://schemas.openxmlformats.org/officeDocument/2006/relationships">
  <dimension ref="A1:J20"/>
  <sheetViews>
    <sheetView view="pageBreakPreview" zoomScale="85" zoomScaleSheetLayoutView="85" zoomScalePageLayoutView="50" workbookViewId="0" topLeftCell="A1">
      <selection activeCell="P8" sqref="P8"/>
    </sheetView>
  </sheetViews>
  <sheetFormatPr defaultColWidth="9.140625" defaultRowHeight="12.75"/>
  <cols>
    <col min="1" max="1" width="30.28125" style="154" customWidth="1"/>
    <col min="2" max="2" width="19.00390625" style="154" customWidth="1"/>
    <col min="3" max="3" width="16.421875" style="154" customWidth="1"/>
    <col min="4" max="4" width="16.57421875" style="287" customWidth="1"/>
    <col min="5" max="7" width="17.57421875" style="154" customWidth="1"/>
    <col min="8" max="8" width="10.7109375" style="154" customWidth="1"/>
    <col min="9" max="16384" width="9.140625" style="154" customWidth="1"/>
  </cols>
  <sheetData>
    <row r="1" spans="1:8" ht="25.5" customHeight="1">
      <c r="A1" s="424" t="s">
        <v>219</v>
      </c>
      <c r="B1" s="424"/>
      <c r="C1" s="424"/>
      <c r="D1" s="424"/>
      <c r="E1" s="424"/>
      <c r="F1" s="424"/>
      <c r="G1" s="424"/>
      <c r="H1" s="424"/>
    </row>
    <row r="2" spans="1:8" ht="9.75" customHeight="1" thickBot="1">
      <c r="A2" s="155"/>
      <c r="B2" s="155"/>
      <c r="C2" s="155"/>
      <c r="D2" s="281"/>
      <c r="E2" s="155"/>
      <c r="F2" s="155"/>
      <c r="G2" s="155"/>
      <c r="H2" s="155"/>
    </row>
    <row r="3" spans="1:8" ht="46.5" customHeight="1" thickBot="1">
      <c r="A3" s="30"/>
      <c r="B3" s="31" t="s">
        <v>89</v>
      </c>
      <c r="C3" s="212" t="s">
        <v>207</v>
      </c>
      <c r="D3" s="282" t="s">
        <v>277</v>
      </c>
      <c r="E3" s="218" t="s">
        <v>326</v>
      </c>
      <c r="F3" s="218" t="s">
        <v>208</v>
      </c>
      <c r="G3" s="217" t="s">
        <v>196</v>
      </c>
      <c r="H3" s="32" t="s">
        <v>110</v>
      </c>
    </row>
    <row r="4" spans="1:8" ht="26.25" customHeight="1" thickBot="1">
      <c r="A4" s="156" t="s">
        <v>109</v>
      </c>
      <c r="B4" s="157">
        <f aca="true" t="shared" si="0" ref="B4:B9">SUM(C4:G4)</f>
        <v>285259</v>
      </c>
      <c r="C4" s="223">
        <v>120783</v>
      </c>
      <c r="D4" s="352">
        <v>20200</v>
      </c>
      <c r="E4" s="352">
        <v>51876</v>
      </c>
      <c r="F4" s="216">
        <v>32400</v>
      </c>
      <c r="G4" s="219">
        <v>60000</v>
      </c>
      <c r="H4" s="361">
        <f aca="true" t="shared" si="1" ref="H4:H10">IF($B$10=0,"",B4/$B$10)</f>
        <v>0.6489302395499594</v>
      </c>
    </row>
    <row r="5" spans="1:8" ht="26.25" customHeight="1" thickBot="1">
      <c r="A5" s="158" t="s">
        <v>101</v>
      </c>
      <c r="B5" s="157">
        <f t="shared" si="0"/>
        <v>67508</v>
      </c>
      <c r="C5" s="224">
        <v>15396</v>
      </c>
      <c r="D5" s="214">
        <v>11840</v>
      </c>
      <c r="E5" s="411">
        <v>13566</v>
      </c>
      <c r="F5" s="214">
        <v>10780</v>
      </c>
      <c r="G5" s="220">
        <v>15926</v>
      </c>
      <c r="H5" s="362">
        <f t="shared" si="1"/>
        <v>0.15357265716958504</v>
      </c>
    </row>
    <row r="6" spans="1:8" ht="26.25" customHeight="1" thickBot="1">
      <c r="A6" s="158" t="s">
        <v>115</v>
      </c>
      <c r="B6" s="157">
        <f t="shared" si="0"/>
        <v>23643.89</v>
      </c>
      <c r="C6" s="224">
        <v>2140</v>
      </c>
      <c r="D6" s="214">
        <v>8750</v>
      </c>
      <c r="E6" s="214">
        <v>4353.89</v>
      </c>
      <c r="F6" s="214">
        <v>2700</v>
      </c>
      <c r="G6" s="220">
        <v>5700</v>
      </c>
      <c r="H6" s="363">
        <f t="shared" si="1"/>
        <v>0.05378703284240949</v>
      </c>
    </row>
    <row r="7" spans="1:8" ht="26.25" customHeight="1" thickBot="1">
      <c r="A7" s="158" t="s">
        <v>113</v>
      </c>
      <c r="B7" s="157">
        <f t="shared" si="0"/>
        <v>0</v>
      </c>
      <c r="C7" s="224"/>
      <c r="D7" s="214">
        <v>0</v>
      </c>
      <c r="E7" s="367">
        <v>0</v>
      </c>
      <c r="F7" s="214">
        <v>0</v>
      </c>
      <c r="G7" s="221"/>
      <c r="H7" s="363">
        <f t="shared" si="1"/>
        <v>0</v>
      </c>
    </row>
    <row r="8" spans="1:10" ht="26.25" customHeight="1" thickBot="1">
      <c r="A8" s="158" t="s">
        <v>116</v>
      </c>
      <c r="B8" s="157">
        <f t="shared" si="0"/>
        <v>63172.57</v>
      </c>
      <c r="C8" s="224"/>
      <c r="D8" s="365">
        <v>18830</v>
      </c>
      <c r="E8" s="369">
        <v>25942.57</v>
      </c>
      <c r="F8" s="366">
        <v>18200</v>
      </c>
      <c r="G8" s="221">
        <v>200</v>
      </c>
      <c r="H8" s="363">
        <f t="shared" si="1"/>
        <v>0.14371007043804604</v>
      </c>
      <c r="J8" s="257"/>
    </row>
    <row r="9" spans="1:8" ht="26.25" customHeight="1" thickBot="1">
      <c r="A9" s="159" t="s">
        <v>114</v>
      </c>
      <c r="B9" s="157">
        <f t="shared" si="0"/>
        <v>0</v>
      </c>
      <c r="C9" s="225"/>
      <c r="D9" s="215">
        <v>0</v>
      </c>
      <c r="E9" s="368">
        <v>0</v>
      </c>
      <c r="F9" s="215">
        <v>0</v>
      </c>
      <c r="G9" s="222"/>
      <c r="H9" s="364">
        <f t="shared" si="1"/>
        <v>0</v>
      </c>
    </row>
    <row r="10" spans="1:8" ht="33" customHeight="1" thickBot="1">
      <c r="A10" s="33" t="s">
        <v>125</v>
      </c>
      <c r="B10" s="160">
        <f aca="true" t="shared" si="2" ref="B10:G10">SUM(B4:B9)</f>
        <v>439583.46</v>
      </c>
      <c r="C10" s="213">
        <f t="shared" si="2"/>
        <v>138319</v>
      </c>
      <c r="D10" s="283">
        <f t="shared" si="2"/>
        <v>59620</v>
      </c>
      <c r="E10" s="162">
        <f>SUM(E4:E9)</f>
        <v>95738.45999999999</v>
      </c>
      <c r="F10" s="161">
        <f t="shared" si="2"/>
        <v>64080</v>
      </c>
      <c r="G10" s="161">
        <f t="shared" si="2"/>
        <v>81826</v>
      </c>
      <c r="H10" s="192">
        <f t="shared" si="1"/>
        <v>1</v>
      </c>
    </row>
    <row r="11" spans="1:8" ht="78" customHeight="1" thickBot="1">
      <c r="A11" s="57" t="s">
        <v>147</v>
      </c>
      <c r="B11" s="163">
        <f>SUM(C11:G11)</f>
        <v>8791.6692</v>
      </c>
      <c r="C11" s="280">
        <f>C10*0.02</f>
        <v>2766.38</v>
      </c>
      <c r="D11" s="284">
        <f>D10*0.02</f>
        <v>1192.4</v>
      </c>
      <c r="E11" s="280">
        <f>E10*0.02</f>
        <v>1914.7692</v>
      </c>
      <c r="F11" s="280">
        <f>F10*0.02</f>
        <v>1281.6000000000001</v>
      </c>
      <c r="G11" s="280">
        <f>G10*0.02</f>
        <v>1636.52</v>
      </c>
      <c r="H11" s="164">
        <f>IF(B10=0,"",B11/B10)</f>
        <v>0.02</v>
      </c>
    </row>
    <row r="12" spans="1:8" ht="43.5" customHeight="1" thickBot="1">
      <c r="A12" s="34" t="s">
        <v>126</v>
      </c>
      <c r="B12" s="165">
        <f aca="true" t="shared" si="3" ref="B12:G12">B10+B11</f>
        <v>448375.1292</v>
      </c>
      <c r="C12" s="165">
        <f t="shared" si="3"/>
        <v>141085.38</v>
      </c>
      <c r="D12" s="285">
        <f t="shared" si="3"/>
        <v>60812.4</v>
      </c>
      <c r="E12" s="165">
        <f t="shared" si="3"/>
        <v>97653.22919999999</v>
      </c>
      <c r="F12" s="165">
        <f t="shared" si="3"/>
        <v>65361.6</v>
      </c>
      <c r="G12" s="165">
        <f t="shared" si="3"/>
        <v>83462.52</v>
      </c>
      <c r="H12" s="193">
        <f>IF(B11=0,"",IF(B11&gt;B10*2/100,"ERROR: 2% MAXIMUM ALLOWED",""))</f>
      </c>
    </row>
    <row r="13" spans="1:8" ht="58.5" customHeight="1" thickBot="1">
      <c r="A13" s="56" t="s">
        <v>146</v>
      </c>
      <c r="B13" s="166">
        <f>SUM(C13:G13)</f>
        <v>31386.256400000002</v>
      </c>
      <c r="C13" s="360">
        <v>9875.98</v>
      </c>
      <c r="D13" s="360">
        <v>4256.87</v>
      </c>
      <c r="E13" s="360">
        <v>6835.72</v>
      </c>
      <c r="F13" s="360">
        <v>4575.31</v>
      </c>
      <c r="G13" s="360">
        <f>G12*0.07</f>
        <v>5842.376400000001</v>
      </c>
      <c r="H13" s="167">
        <f>IF(B12=0,"",B13/B12)</f>
        <v>0.06999999410315197</v>
      </c>
    </row>
    <row r="14" spans="1:8" ht="32.25" customHeight="1" thickBot="1">
      <c r="A14" s="58" t="s">
        <v>127</v>
      </c>
      <c r="B14" s="168">
        <f aca="true" t="shared" si="4" ref="B14:G14">B12+B13</f>
        <v>479761.38560000004</v>
      </c>
      <c r="C14" s="168">
        <f t="shared" si="4"/>
        <v>150961.36000000002</v>
      </c>
      <c r="D14" s="168">
        <f t="shared" si="4"/>
        <v>65069.270000000004</v>
      </c>
      <c r="E14" s="168">
        <f t="shared" si="4"/>
        <v>104488.94919999999</v>
      </c>
      <c r="F14" s="168">
        <f t="shared" si="4"/>
        <v>69936.91</v>
      </c>
      <c r="G14" s="168">
        <f t="shared" si="4"/>
        <v>89304.8964</v>
      </c>
      <c r="H14" s="194">
        <f>IF(B13=0,"",IF(B13&gt;B12*7/100,"ERROR: 7% MAXIMUM ALLOWED",""))</f>
      </c>
    </row>
    <row r="16" spans="1:8" ht="16.5">
      <c r="A16" s="422" t="s">
        <v>172</v>
      </c>
      <c r="B16" s="422"/>
      <c r="C16" s="422"/>
      <c r="D16" s="422"/>
      <c r="E16" s="422"/>
      <c r="F16" s="422"/>
      <c r="G16" s="422"/>
      <c r="H16" s="422"/>
    </row>
    <row r="17" spans="1:8" ht="16.5">
      <c r="A17" s="169"/>
      <c r="B17" s="169"/>
      <c r="C17" s="169"/>
      <c r="D17" s="286"/>
      <c r="E17" s="169"/>
      <c r="F17" s="169"/>
      <c r="G17" s="169"/>
      <c r="H17" s="169"/>
    </row>
    <row r="18" spans="1:8" ht="16.5">
      <c r="A18" s="169"/>
      <c r="B18" s="169"/>
      <c r="C18" s="169"/>
      <c r="D18" s="286"/>
      <c r="E18" s="169"/>
      <c r="F18" s="169"/>
      <c r="G18" s="169"/>
      <c r="H18" s="169"/>
    </row>
    <row r="19" spans="1:8" ht="16.5">
      <c r="A19" s="169"/>
      <c r="B19" s="169"/>
      <c r="C19" s="169"/>
      <c r="D19" s="286"/>
      <c r="E19" s="169"/>
      <c r="F19" s="169"/>
      <c r="G19" s="169"/>
      <c r="H19" s="169"/>
    </row>
    <row r="20" spans="1:8" ht="16.5">
      <c r="A20" s="169"/>
      <c r="B20" s="169"/>
      <c r="C20" s="169"/>
      <c r="D20" s="286"/>
      <c r="E20" s="169"/>
      <c r="F20" s="169"/>
      <c r="G20" s="169"/>
      <c r="H20" s="169"/>
    </row>
  </sheetData>
  <sheetProtection formatCells="0" formatRows="0" insertRows="0" deleteRows="0" autoFilter="0" pivotTables="0"/>
  <mergeCells count="2">
    <mergeCell ref="A1:H1"/>
    <mergeCell ref="A16:H16"/>
  </mergeCells>
  <printOptions/>
  <pageMargins left="0.7083333333333334" right="0.2902777777777778" top="0.7479166666666667" bottom="0.7479166666666667" header="0.5118055555555556" footer="0.5118055555555556"/>
  <pageSetup horizontalDpi="600" verticalDpi="600" orientation="landscape" paperSize="9" scale="80" r:id="rId1"/>
  <headerFooter alignWithMargins="0">
    <oddFooter>&amp;L&amp;"Arial,Bold"&amp;9DRAFT&amp;C&amp;"Arial,Italic"&amp;9Table 2 - Expected distribution per partners and costs&amp;R&amp;N</oddFooter>
  </headerFooter>
  <ignoredErrors>
    <ignoredError sqref="B10 H12" formula="1"/>
  </ignoredErrors>
</worksheet>
</file>

<file path=xl/worksheets/sheet3.xml><?xml version="1.0" encoding="utf-8"?>
<worksheet xmlns="http://schemas.openxmlformats.org/spreadsheetml/2006/main" xmlns:r="http://schemas.openxmlformats.org/officeDocument/2006/relationships">
  <dimension ref="A1:N48"/>
  <sheetViews>
    <sheetView view="pageBreakPreview" zoomScaleSheetLayoutView="100" workbookViewId="0" topLeftCell="A1">
      <selection activeCell="G33" sqref="G33"/>
    </sheetView>
  </sheetViews>
  <sheetFormatPr defaultColWidth="15.140625" defaultRowHeight="12.75"/>
  <cols>
    <col min="1" max="1" width="5.7109375" style="35" customWidth="1"/>
    <col min="2" max="2" width="16.00390625" style="35" customWidth="1"/>
    <col min="3" max="3" width="15.7109375" style="35" customWidth="1"/>
    <col min="4" max="4" width="14.421875" style="35" customWidth="1"/>
    <col min="5" max="5" width="15.28125" style="35" customWidth="1"/>
    <col min="6" max="6" width="13.7109375" style="35" customWidth="1"/>
    <col min="7" max="7" width="14.421875" style="35" customWidth="1"/>
    <col min="8" max="8" width="15.140625" style="35" customWidth="1"/>
    <col min="9" max="9" width="17.00390625" style="35" customWidth="1"/>
    <col min="10" max="10" width="14.8515625" style="35" customWidth="1"/>
    <col min="11" max="11" width="15.7109375" style="35" customWidth="1"/>
    <col min="12" max="12" width="15.421875" style="35" customWidth="1"/>
    <col min="13" max="13" width="16.00390625" style="35" customWidth="1"/>
    <col min="14" max="16384" width="15.140625" style="35" customWidth="1"/>
  </cols>
  <sheetData>
    <row r="1" spans="1:14" s="171" customFormat="1" ht="21.75" customHeight="1">
      <c r="A1" s="425" t="s">
        <v>218</v>
      </c>
      <c r="B1" s="425"/>
      <c r="C1" s="425"/>
      <c r="D1" s="425"/>
      <c r="E1" s="425"/>
      <c r="F1" s="425"/>
      <c r="G1" s="425"/>
      <c r="H1" s="425"/>
      <c r="I1" s="425"/>
      <c r="J1" s="425"/>
      <c r="K1" s="425"/>
      <c r="L1" s="425"/>
      <c r="M1" s="425"/>
      <c r="N1" s="170"/>
    </row>
    <row r="2" spans="1:13" ht="97.5" customHeight="1" thickBot="1">
      <c r="A2" s="183"/>
      <c r="B2" s="184" t="s">
        <v>117</v>
      </c>
      <c r="C2" s="184" t="s">
        <v>109</v>
      </c>
      <c r="D2" s="184" t="s">
        <v>118</v>
      </c>
      <c r="E2" s="184" t="s">
        <v>115</v>
      </c>
      <c r="F2" s="184" t="s">
        <v>113</v>
      </c>
      <c r="G2" s="184" t="s">
        <v>116</v>
      </c>
      <c r="H2" s="184" t="s">
        <v>114</v>
      </c>
      <c r="I2" s="185" t="s">
        <v>129</v>
      </c>
      <c r="J2" s="184" t="s">
        <v>137</v>
      </c>
      <c r="K2" s="184" t="s">
        <v>144</v>
      </c>
      <c r="L2" s="184" t="s">
        <v>132</v>
      </c>
      <c r="M2" s="186" t="s">
        <v>127</v>
      </c>
    </row>
    <row r="3" spans="1:13" ht="15">
      <c r="A3" s="426" t="s">
        <v>133</v>
      </c>
      <c r="B3" s="36" t="s">
        <v>206</v>
      </c>
      <c r="C3" s="172">
        <v>22262</v>
      </c>
      <c r="D3" s="172"/>
      <c r="E3" s="172">
        <v>350</v>
      </c>
      <c r="F3" s="172"/>
      <c r="G3" s="172"/>
      <c r="H3" s="172"/>
      <c r="I3" s="172">
        <f>SUM(C3:H3)</f>
        <v>22612</v>
      </c>
      <c r="J3" s="172">
        <f>I3*0.02</f>
        <v>452.24</v>
      </c>
      <c r="K3" s="172">
        <f>I3+J3</f>
        <v>23064.24</v>
      </c>
      <c r="L3" s="172">
        <f>K3*0.07</f>
        <v>1614.4968000000003</v>
      </c>
      <c r="M3" s="172">
        <f>K3+L3</f>
        <v>24678.736800000002</v>
      </c>
    </row>
    <row r="4" spans="1:13" ht="15">
      <c r="A4" s="426"/>
      <c r="B4" s="37"/>
      <c r="C4" s="173"/>
      <c r="D4" s="173"/>
      <c r="E4" s="173"/>
      <c r="F4" s="173"/>
      <c r="G4" s="173"/>
      <c r="H4" s="173"/>
      <c r="I4" s="172"/>
      <c r="J4" s="172"/>
      <c r="K4" s="172"/>
      <c r="L4" s="172"/>
      <c r="M4" s="172"/>
    </row>
    <row r="5" spans="1:13" ht="20.25">
      <c r="A5" s="426"/>
      <c r="B5" s="37" t="s">
        <v>173</v>
      </c>
      <c r="C5" s="173"/>
      <c r="D5" s="173"/>
      <c r="E5" s="173"/>
      <c r="F5" s="173"/>
      <c r="G5" s="173"/>
      <c r="H5" s="173"/>
      <c r="I5" s="172"/>
      <c r="J5" s="172"/>
      <c r="K5" s="172"/>
      <c r="L5" s="172"/>
      <c r="M5" s="172"/>
    </row>
    <row r="6" spans="1:13" ht="15">
      <c r="A6" s="426"/>
      <c r="B6" s="37" t="s">
        <v>190</v>
      </c>
      <c r="C6" s="173">
        <v>8774</v>
      </c>
      <c r="D6" s="173"/>
      <c r="E6" s="173"/>
      <c r="F6" s="173"/>
      <c r="G6" s="226">
        <v>6192.58</v>
      </c>
      <c r="H6" s="173"/>
      <c r="I6" s="172">
        <f>SUM(C6:H6)</f>
        <v>14966.58</v>
      </c>
      <c r="J6" s="172">
        <f aca="true" t="shared" si="0" ref="J6:J43">I6*0.02</f>
        <v>299.3316</v>
      </c>
      <c r="K6" s="172">
        <f aca="true" t="shared" si="1" ref="K6:K43">I6+J6</f>
        <v>15265.9116</v>
      </c>
      <c r="L6" s="172">
        <f>K6*0.07</f>
        <v>1068.613812</v>
      </c>
      <c r="M6" s="172">
        <f aca="true" t="shared" si="2" ref="M6:M43">K6+L6</f>
        <v>16334.525411999999</v>
      </c>
    </row>
    <row r="7" spans="1:13" ht="15">
      <c r="A7" s="426"/>
      <c r="B7" s="37" t="s">
        <v>191</v>
      </c>
      <c r="C7" s="206">
        <v>7000</v>
      </c>
      <c r="D7" s="206"/>
      <c r="E7" s="206">
        <v>450</v>
      </c>
      <c r="F7" s="206"/>
      <c r="G7" s="206">
        <v>3300</v>
      </c>
      <c r="H7" s="206"/>
      <c r="I7" s="172">
        <f>SUM(C7:H7)</f>
        <v>10750</v>
      </c>
      <c r="J7" s="172">
        <f t="shared" si="0"/>
        <v>215</v>
      </c>
      <c r="K7" s="172">
        <f t="shared" si="1"/>
        <v>10965</v>
      </c>
      <c r="L7" s="172">
        <f>K7*0.07</f>
        <v>767.5500000000001</v>
      </c>
      <c r="M7" s="172">
        <f t="shared" si="2"/>
        <v>11732.55</v>
      </c>
    </row>
    <row r="8" spans="1:13" ht="15.75" thickBot="1">
      <c r="A8" s="426"/>
      <c r="B8" s="37" t="s">
        <v>197</v>
      </c>
      <c r="C8" s="174">
        <v>5000</v>
      </c>
      <c r="D8" s="174"/>
      <c r="E8" s="174"/>
      <c r="F8" s="174"/>
      <c r="G8" s="174"/>
      <c r="H8" s="174"/>
      <c r="I8" s="175">
        <f>SUM(C8:H8)</f>
        <v>5000</v>
      </c>
      <c r="J8" s="172">
        <f t="shared" si="0"/>
        <v>100</v>
      </c>
      <c r="K8" s="172">
        <f t="shared" si="1"/>
        <v>5100</v>
      </c>
      <c r="L8" s="172">
        <f>K8*0.07</f>
        <v>357.00000000000006</v>
      </c>
      <c r="M8" s="172">
        <f t="shared" si="2"/>
        <v>5457</v>
      </c>
    </row>
    <row r="9" spans="1:13" ht="15.75" thickBot="1">
      <c r="A9" s="431" t="s">
        <v>139</v>
      </c>
      <c r="B9" s="432"/>
      <c r="C9" s="176">
        <f aca="true" t="shared" si="3" ref="C9:M9">SUM(C3:C8)</f>
        <v>43036</v>
      </c>
      <c r="D9" s="176">
        <f t="shared" si="3"/>
        <v>0</v>
      </c>
      <c r="E9" s="176">
        <f t="shared" si="3"/>
        <v>800</v>
      </c>
      <c r="F9" s="176">
        <f t="shared" si="3"/>
        <v>0</v>
      </c>
      <c r="G9" s="176">
        <f t="shared" si="3"/>
        <v>9492.58</v>
      </c>
      <c r="H9" s="176">
        <f t="shared" si="3"/>
        <v>0</v>
      </c>
      <c r="I9" s="176">
        <f t="shared" si="3"/>
        <v>53328.58</v>
      </c>
      <c r="J9" s="176">
        <f t="shared" si="3"/>
        <v>1066.5716</v>
      </c>
      <c r="K9" s="176">
        <f t="shared" si="3"/>
        <v>54395.1516</v>
      </c>
      <c r="L9" s="176">
        <f t="shared" si="3"/>
        <v>3807.6606120000006</v>
      </c>
      <c r="M9" s="176">
        <f t="shared" si="3"/>
        <v>58202.812212000004</v>
      </c>
    </row>
    <row r="10" spans="1:13" ht="15">
      <c r="A10" s="427" t="s">
        <v>134</v>
      </c>
      <c r="B10" s="36" t="s">
        <v>206</v>
      </c>
      <c r="C10" s="172">
        <v>22262</v>
      </c>
      <c r="D10" s="172"/>
      <c r="E10" s="172">
        <v>350</v>
      </c>
      <c r="F10" s="172"/>
      <c r="G10" s="172"/>
      <c r="H10" s="172"/>
      <c r="I10" s="172">
        <f>SUM(C10:H10)</f>
        <v>22612</v>
      </c>
      <c r="J10" s="172">
        <f t="shared" si="0"/>
        <v>452.24</v>
      </c>
      <c r="K10" s="172">
        <f>I10+J10</f>
        <v>23064.24</v>
      </c>
      <c r="L10" s="172">
        <v>1614.49</v>
      </c>
      <c r="M10" s="172">
        <f t="shared" si="2"/>
        <v>24678.730000000003</v>
      </c>
    </row>
    <row r="11" spans="1:13" ht="15">
      <c r="A11" s="428"/>
      <c r="B11" s="37"/>
      <c r="C11" s="173"/>
      <c r="D11" s="173"/>
      <c r="E11" s="173"/>
      <c r="F11" s="173"/>
      <c r="G11" s="173"/>
      <c r="H11" s="173"/>
      <c r="I11" s="172"/>
      <c r="J11" s="172"/>
      <c r="K11" s="172"/>
      <c r="L11" s="172"/>
      <c r="M11" s="172"/>
    </row>
    <row r="12" spans="1:13" ht="20.25">
      <c r="A12" s="428"/>
      <c r="B12" s="37" t="s">
        <v>173</v>
      </c>
      <c r="C12" s="173"/>
      <c r="D12" s="173"/>
      <c r="E12" s="173"/>
      <c r="F12" s="173"/>
      <c r="G12" s="173"/>
      <c r="H12" s="173"/>
      <c r="I12" s="172"/>
      <c r="J12" s="172"/>
      <c r="K12" s="172"/>
      <c r="L12" s="172"/>
      <c r="M12" s="172"/>
    </row>
    <row r="13" spans="1:13" ht="15">
      <c r="A13" s="428"/>
      <c r="B13" s="37" t="s">
        <v>190</v>
      </c>
      <c r="C13" s="173">
        <v>9464</v>
      </c>
      <c r="D13" s="173"/>
      <c r="E13" s="173">
        <v>1716</v>
      </c>
      <c r="F13" s="173"/>
      <c r="G13" s="173">
        <v>6000</v>
      </c>
      <c r="H13" s="173"/>
      <c r="I13" s="172">
        <f>SUM(C13:H13)</f>
        <v>17180</v>
      </c>
      <c r="J13" s="172">
        <f t="shared" si="0"/>
        <v>343.6</v>
      </c>
      <c r="K13" s="172">
        <f t="shared" si="1"/>
        <v>17523.6</v>
      </c>
      <c r="L13" s="172">
        <f>K13*0.07</f>
        <v>1226.652</v>
      </c>
      <c r="M13" s="172">
        <f t="shared" si="2"/>
        <v>18750.252</v>
      </c>
    </row>
    <row r="14" spans="1:13" ht="15">
      <c r="A14" s="428"/>
      <c r="B14" s="37" t="s">
        <v>191</v>
      </c>
      <c r="C14" s="206">
        <v>5000</v>
      </c>
      <c r="D14" s="206"/>
      <c r="E14" s="206">
        <v>450</v>
      </c>
      <c r="F14" s="206"/>
      <c r="G14" s="206"/>
      <c r="H14" s="206"/>
      <c r="I14" s="172">
        <f>SUM(C14:H14)</f>
        <v>5450</v>
      </c>
      <c r="J14" s="172">
        <f t="shared" si="0"/>
        <v>109</v>
      </c>
      <c r="K14" s="172">
        <f t="shared" si="1"/>
        <v>5559</v>
      </c>
      <c r="L14" s="172">
        <f>K14*0.07</f>
        <v>389.13000000000005</v>
      </c>
      <c r="M14" s="172">
        <f t="shared" si="2"/>
        <v>5948.13</v>
      </c>
    </row>
    <row r="15" spans="1:13" ht="19.5" customHeight="1" thickBot="1">
      <c r="A15" s="428"/>
      <c r="B15" s="37" t="s">
        <v>197</v>
      </c>
      <c r="C15" s="174">
        <v>6000</v>
      </c>
      <c r="D15" s="174"/>
      <c r="E15" s="174"/>
      <c r="F15" s="174"/>
      <c r="G15" s="174"/>
      <c r="H15" s="174"/>
      <c r="I15" s="175">
        <f>SUM(C15:H15)</f>
        <v>6000</v>
      </c>
      <c r="J15" s="172">
        <f t="shared" si="0"/>
        <v>120</v>
      </c>
      <c r="K15" s="172">
        <f t="shared" si="1"/>
        <v>6120</v>
      </c>
      <c r="L15" s="172">
        <f>K15*0.07</f>
        <v>428.40000000000003</v>
      </c>
      <c r="M15" s="172">
        <f t="shared" si="2"/>
        <v>6548.4</v>
      </c>
    </row>
    <row r="16" spans="1:13" ht="15.75" thickBot="1">
      <c r="A16" s="429" t="s">
        <v>140</v>
      </c>
      <c r="B16" s="430"/>
      <c r="C16" s="177">
        <f aca="true" t="shared" si="4" ref="C16:H16">SUM(C10:C15)</f>
        <v>42726</v>
      </c>
      <c r="D16" s="177">
        <f t="shared" si="4"/>
        <v>0</v>
      </c>
      <c r="E16" s="177">
        <f t="shared" si="4"/>
        <v>2516</v>
      </c>
      <c r="F16" s="177">
        <f t="shared" si="4"/>
        <v>0</v>
      </c>
      <c r="G16" s="177">
        <f t="shared" si="4"/>
        <v>6000</v>
      </c>
      <c r="H16" s="177">
        <f t="shared" si="4"/>
        <v>0</v>
      </c>
      <c r="I16" s="177">
        <f>SUM(I10:I15)</f>
        <v>51242</v>
      </c>
      <c r="J16" s="177">
        <f>SUM(J10:J15)</f>
        <v>1024.8400000000001</v>
      </c>
      <c r="K16" s="177">
        <f>SUM(K10:K15)</f>
        <v>52266.84</v>
      </c>
      <c r="L16" s="177">
        <f>SUM(L10:L15)</f>
        <v>3658.672</v>
      </c>
      <c r="M16" s="177">
        <f>SUM(M10:M15)</f>
        <v>55925.512</v>
      </c>
    </row>
    <row r="17" spans="1:13" ht="15">
      <c r="A17" s="427" t="s">
        <v>135</v>
      </c>
      <c r="B17" s="36" t="s">
        <v>206</v>
      </c>
      <c r="C17" s="172">
        <v>22262</v>
      </c>
      <c r="D17" s="172"/>
      <c r="E17" s="172">
        <v>350</v>
      </c>
      <c r="F17" s="172"/>
      <c r="G17" s="172"/>
      <c r="H17" s="172"/>
      <c r="I17" s="172">
        <f>SUM(C17:H17)</f>
        <v>22612</v>
      </c>
      <c r="J17" s="172">
        <f t="shared" si="0"/>
        <v>452.24</v>
      </c>
      <c r="K17" s="172">
        <f t="shared" si="1"/>
        <v>23064.24</v>
      </c>
      <c r="L17" s="172">
        <f>K17*0.07</f>
        <v>1614.4968000000003</v>
      </c>
      <c r="M17" s="172">
        <v>24678.74</v>
      </c>
    </row>
    <row r="18" spans="1:13" ht="15">
      <c r="A18" s="428"/>
      <c r="B18" s="37"/>
      <c r="C18" s="173"/>
      <c r="D18" s="173"/>
      <c r="E18" s="173"/>
      <c r="F18" s="173"/>
      <c r="G18" s="173"/>
      <c r="H18" s="173"/>
      <c r="I18" s="172"/>
      <c r="J18" s="172"/>
      <c r="K18" s="172"/>
      <c r="L18" s="172"/>
      <c r="M18" s="172"/>
    </row>
    <row r="19" spans="1:13" ht="20.25">
      <c r="A19" s="428"/>
      <c r="B19" s="37" t="s">
        <v>173</v>
      </c>
      <c r="C19" s="173"/>
      <c r="D19" s="173"/>
      <c r="E19" s="173"/>
      <c r="F19" s="173"/>
      <c r="G19" s="173"/>
      <c r="H19" s="173"/>
      <c r="I19" s="172"/>
      <c r="J19" s="172"/>
      <c r="K19" s="172"/>
      <c r="L19" s="172"/>
      <c r="M19" s="172"/>
    </row>
    <row r="20" spans="1:13" ht="15">
      <c r="A20" s="428"/>
      <c r="B20" s="37" t="s">
        <v>190</v>
      </c>
      <c r="C20" s="173">
        <v>9094</v>
      </c>
      <c r="D20" s="173"/>
      <c r="E20" s="226">
        <f>3387.89-750</f>
        <v>2637.89</v>
      </c>
      <c r="F20" s="173"/>
      <c r="G20" s="173"/>
      <c r="H20" s="173">
        <v>0</v>
      </c>
      <c r="I20" s="172">
        <f>SUM(C20:H20)</f>
        <v>11731.89</v>
      </c>
      <c r="J20" s="172">
        <f t="shared" si="0"/>
        <v>234.6378</v>
      </c>
      <c r="K20" s="172">
        <f t="shared" si="1"/>
        <v>11966.5278</v>
      </c>
      <c r="L20" s="172">
        <v>552.48</v>
      </c>
      <c r="M20" s="172">
        <f t="shared" si="2"/>
        <v>12519.0078</v>
      </c>
    </row>
    <row r="21" spans="1:13" ht="15">
      <c r="A21" s="428"/>
      <c r="B21" s="37" t="s">
        <v>191</v>
      </c>
      <c r="C21" s="206">
        <v>5000</v>
      </c>
      <c r="D21" s="206"/>
      <c r="E21" s="206">
        <v>450</v>
      </c>
      <c r="F21" s="206"/>
      <c r="G21" s="206">
        <v>3300</v>
      </c>
      <c r="H21" s="206"/>
      <c r="I21" s="172">
        <f>SUM(C21:H21)</f>
        <v>8750</v>
      </c>
      <c r="J21" s="172">
        <f t="shared" si="0"/>
        <v>175</v>
      </c>
      <c r="K21" s="172">
        <f t="shared" si="1"/>
        <v>8925</v>
      </c>
      <c r="L21" s="172">
        <f>K21*0.07</f>
        <v>624.7500000000001</v>
      </c>
      <c r="M21" s="172">
        <f t="shared" si="2"/>
        <v>9549.75</v>
      </c>
    </row>
    <row r="22" spans="1:13" ht="18.75" customHeight="1" thickBot="1">
      <c r="A22" s="428"/>
      <c r="B22" s="37" t="s">
        <v>197</v>
      </c>
      <c r="C22" s="174">
        <v>24000</v>
      </c>
      <c r="D22" s="174"/>
      <c r="E22" s="174">
        <v>3900</v>
      </c>
      <c r="F22" s="174"/>
      <c r="G22" s="174"/>
      <c r="H22" s="174"/>
      <c r="I22" s="175">
        <f>SUM(C22:H22)</f>
        <v>27900</v>
      </c>
      <c r="J22" s="172">
        <f t="shared" si="0"/>
        <v>558</v>
      </c>
      <c r="K22" s="172">
        <f t="shared" si="1"/>
        <v>28458</v>
      </c>
      <c r="L22" s="172">
        <f>K22*0.07</f>
        <v>1992.0600000000002</v>
      </c>
      <c r="M22" s="172">
        <f t="shared" si="2"/>
        <v>30450.06</v>
      </c>
    </row>
    <row r="23" spans="1:13" ht="15.75" thickBot="1">
      <c r="A23" s="429" t="s">
        <v>141</v>
      </c>
      <c r="B23" s="430"/>
      <c r="C23" s="177">
        <f>SUM(C17:C22)</f>
        <v>60356</v>
      </c>
      <c r="D23" s="177">
        <f>SUM(D17:D22)</f>
        <v>0</v>
      </c>
      <c r="E23" s="177">
        <f>SUM(E17:E22)</f>
        <v>7337.889999999999</v>
      </c>
      <c r="F23" s="177">
        <f>SUM(F17:F22)</f>
        <v>0</v>
      </c>
      <c r="G23" s="177">
        <f>SUM(G17:G22)</f>
        <v>3300</v>
      </c>
      <c r="H23" s="177">
        <f aca="true" t="shared" si="5" ref="H23:M23">SUM(H17:H22)</f>
        <v>0</v>
      </c>
      <c r="I23" s="177">
        <f t="shared" si="5"/>
        <v>70993.89</v>
      </c>
      <c r="J23" s="177">
        <f t="shared" si="5"/>
        <v>1419.8778</v>
      </c>
      <c r="K23" s="177">
        <f t="shared" si="5"/>
        <v>72413.7678</v>
      </c>
      <c r="L23" s="177">
        <f t="shared" si="5"/>
        <v>4783.786800000001</v>
      </c>
      <c r="M23" s="177">
        <f t="shared" si="5"/>
        <v>77197.5578</v>
      </c>
    </row>
    <row r="24" spans="1:13" ht="15">
      <c r="A24" s="427" t="s">
        <v>136</v>
      </c>
      <c r="B24" s="36" t="s">
        <v>206</v>
      </c>
      <c r="C24" s="172">
        <v>22262</v>
      </c>
      <c r="D24" s="172">
        <v>14846</v>
      </c>
      <c r="E24" s="172">
        <v>370</v>
      </c>
      <c r="F24" s="172"/>
      <c r="G24" s="172"/>
      <c r="H24" s="172"/>
      <c r="I24" s="172">
        <f aca="true" t="shared" si="6" ref="I24:I36">SUM(C24:H24)</f>
        <v>37478</v>
      </c>
      <c r="J24" s="172">
        <f t="shared" si="0"/>
        <v>749.5600000000001</v>
      </c>
      <c r="K24" s="172">
        <f t="shared" si="1"/>
        <v>38227.56</v>
      </c>
      <c r="L24" s="172">
        <f>K24*0.07</f>
        <v>2675.9292</v>
      </c>
      <c r="M24" s="172">
        <f t="shared" si="2"/>
        <v>40903.489199999996</v>
      </c>
    </row>
    <row r="25" spans="1:13" ht="15">
      <c r="A25" s="428"/>
      <c r="B25" s="37"/>
      <c r="C25" s="173"/>
      <c r="D25" s="173"/>
      <c r="E25" s="173"/>
      <c r="F25" s="173"/>
      <c r="G25" s="173"/>
      <c r="H25" s="173"/>
      <c r="I25" s="172"/>
      <c r="J25" s="172"/>
      <c r="K25" s="172"/>
      <c r="L25" s="172"/>
      <c r="M25" s="172"/>
    </row>
    <row r="26" spans="1:13" ht="20.25">
      <c r="A26" s="428"/>
      <c r="B26" s="37" t="s">
        <v>173</v>
      </c>
      <c r="C26" s="173"/>
      <c r="D26" s="173">
        <v>4850</v>
      </c>
      <c r="E26" s="173"/>
      <c r="F26" s="173"/>
      <c r="G26" s="173"/>
      <c r="H26" s="173"/>
      <c r="I26" s="172">
        <f t="shared" si="6"/>
        <v>4850</v>
      </c>
      <c r="J26" s="172">
        <f t="shared" si="0"/>
        <v>97</v>
      </c>
      <c r="K26" s="172">
        <f t="shared" si="1"/>
        <v>4947</v>
      </c>
      <c r="L26" s="172">
        <f>K26*0.07</f>
        <v>346.29</v>
      </c>
      <c r="M26" s="172">
        <f t="shared" si="2"/>
        <v>5293.29</v>
      </c>
    </row>
    <row r="27" spans="1:13" ht="15">
      <c r="A27" s="428"/>
      <c r="B27" s="37" t="s">
        <v>190</v>
      </c>
      <c r="C27" s="173">
        <v>11464</v>
      </c>
      <c r="D27" s="173">
        <v>9406</v>
      </c>
      <c r="E27" s="173"/>
      <c r="F27" s="173"/>
      <c r="G27" s="173">
        <v>4100</v>
      </c>
      <c r="H27" s="173">
        <v>0</v>
      </c>
      <c r="I27" s="172">
        <f t="shared" si="6"/>
        <v>24970</v>
      </c>
      <c r="J27" s="172">
        <f t="shared" si="0"/>
        <v>499.40000000000003</v>
      </c>
      <c r="K27" s="172">
        <f t="shared" si="1"/>
        <v>25469.4</v>
      </c>
      <c r="L27" s="172">
        <f>K27*0.07</f>
        <v>1782.8580000000002</v>
      </c>
      <c r="M27" s="172">
        <f t="shared" si="2"/>
        <v>27252.258</v>
      </c>
    </row>
    <row r="28" spans="1:13" ht="15">
      <c r="A28" s="428"/>
      <c r="B28" s="37" t="s">
        <v>191</v>
      </c>
      <c r="C28" s="173">
        <v>5000</v>
      </c>
      <c r="D28" s="173">
        <v>8030</v>
      </c>
      <c r="E28" s="173">
        <v>450</v>
      </c>
      <c r="F28" s="173"/>
      <c r="G28" s="173">
        <v>2400</v>
      </c>
      <c r="H28" s="173"/>
      <c r="I28" s="172">
        <f t="shared" si="6"/>
        <v>15880</v>
      </c>
      <c r="J28" s="172">
        <f t="shared" si="0"/>
        <v>317.6</v>
      </c>
      <c r="K28" s="172">
        <f t="shared" si="1"/>
        <v>16197.6</v>
      </c>
      <c r="L28" s="172">
        <f>K28*0.07</f>
        <v>1133.832</v>
      </c>
      <c r="M28" s="172">
        <f t="shared" si="2"/>
        <v>17331.432</v>
      </c>
    </row>
    <row r="29" spans="1:13" ht="18.75" customHeight="1" thickBot="1">
      <c r="A29" s="428"/>
      <c r="B29" s="37" t="s">
        <v>197</v>
      </c>
      <c r="C29" s="174">
        <v>6000</v>
      </c>
      <c r="D29" s="174">
        <v>10662</v>
      </c>
      <c r="E29" s="174"/>
      <c r="F29" s="174"/>
      <c r="G29" s="174"/>
      <c r="H29" s="174"/>
      <c r="I29" s="175">
        <f t="shared" si="6"/>
        <v>16662</v>
      </c>
      <c r="J29" s="172">
        <f t="shared" si="0"/>
        <v>333.24</v>
      </c>
      <c r="K29" s="172">
        <f t="shared" si="1"/>
        <v>16995.24</v>
      </c>
      <c r="L29" s="172">
        <f>K29*0.07</f>
        <v>1189.6668000000002</v>
      </c>
      <c r="M29" s="172">
        <f t="shared" si="2"/>
        <v>18184.9068</v>
      </c>
    </row>
    <row r="30" spans="1:13" ht="15.75" thickBot="1">
      <c r="A30" s="429" t="s">
        <v>142</v>
      </c>
      <c r="B30" s="430"/>
      <c r="C30" s="177">
        <f>SUM(C24:C29)</f>
        <v>44726</v>
      </c>
      <c r="D30" s="177">
        <f>SUM(D24:D29)</f>
        <v>47794</v>
      </c>
      <c r="E30" s="177">
        <f>SUM(E24:E29)</f>
        <v>820</v>
      </c>
      <c r="F30" s="177">
        <f>SUM(F24:F29)</f>
        <v>0</v>
      </c>
      <c r="G30" s="177">
        <f>SUM(G24:G29)</f>
        <v>6500</v>
      </c>
      <c r="H30" s="177">
        <f aca="true" t="shared" si="7" ref="H30:M30">SUM(H24:H29)</f>
        <v>0</v>
      </c>
      <c r="I30" s="177">
        <f t="shared" si="7"/>
        <v>99840</v>
      </c>
      <c r="J30" s="177">
        <f t="shared" si="7"/>
        <v>1996.8</v>
      </c>
      <c r="K30" s="177">
        <f t="shared" si="7"/>
        <v>101836.8</v>
      </c>
      <c r="L30" s="177">
        <f t="shared" si="7"/>
        <v>7128.576</v>
      </c>
      <c r="M30" s="177">
        <f t="shared" si="7"/>
        <v>108965.37599999999</v>
      </c>
    </row>
    <row r="31" spans="1:13" ht="15">
      <c r="A31" s="427" t="s">
        <v>189</v>
      </c>
      <c r="B31" s="36" t="s">
        <v>206</v>
      </c>
      <c r="C31" s="172">
        <v>22262</v>
      </c>
      <c r="D31" s="172">
        <v>550</v>
      </c>
      <c r="E31" s="172">
        <v>370</v>
      </c>
      <c r="F31" s="172"/>
      <c r="G31" s="172"/>
      <c r="H31" s="172"/>
      <c r="I31" s="172">
        <f t="shared" si="6"/>
        <v>23182</v>
      </c>
      <c r="J31" s="172">
        <f t="shared" si="0"/>
        <v>463.64</v>
      </c>
      <c r="K31" s="172">
        <f t="shared" si="1"/>
        <v>23645.64</v>
      </c>
      <c r="L31" s="172">
        <f>K31*0.07</f>
        <v>1655.1948000000002</v>
      </c>
      <c r="M31" s="172">
        <f t="shared" si="2"/>
        <v>25300.8348</v>
      </c>
    </row>
    <row r="32" spans="1:13" ht="15">
      <c r="A32" s="428"/>
      <c r="B32" s="37"/>
      <c r="C32" s="173"/>
      <c r="D32" s="173"/>
      <c r="E32" s="173"/>
      <c r="F32" s="173"/>
      <c r="G32" s="173"/>
      <c r="H32" s="173"/>
      <c r="I32" s="172"/>
      <c r="J32" s="172"/>
      <c r="K32" s="172"/>
      <c r="L32" s="172"/>
      <c r="M32" s="172"/>
    </row>
    <row r="33" spans="1:13" ht="20.25">
      <c r="A33" s="428"/>
      <c r="B33" s="37" t="s">
        <v>173</v>
      </c>
      <c r="C33" s="173">
        <v>20200</v>
      </c>
      <c r="D33" s="173">
        <v>4440</v>
      </c>
      <c r="E33" s="173">
        <v>8750</v>
      </c>
      <c r="F33" s="173">
        <v>0</v>
      </c>
      <c r="G33" s="173">
        <v>18830</v>
      </c>
      <c r="H33" s="173">
        <v>0</v>
      </c>
      <c r="I33" s="172">
        <f t="shared" si="6"/>
        <v>52220</v>
      </c>
      <c r="J33" s="172">
        <f t="shared" si="0"/>
        <v>1044.4</v>
      </c>
      <c r="K33" s="172">
        <f t="shared" si="1"/>
        <v>53264.4</v>
      </c>
      <c r="L33" s="172">
        <f>K33*0.07</f>
        <v>3728.5080000000003</v>
      </c>
      <c r="M33" s="172">
        <f t="shared" si="2"/>
        <v>56992.908</v>
      </c>
    </row>
    <row r="34" spans="1:13" ht="15">
      <c r="A34" s="428"/>
      <c r="B34" s="37" t="s">
        <v>190</v>
      </c>
      <c r="C34" s="173">
        <v>8794</v>
      </c>
      <c r="D34" s="173">
        <v>1340</v>
      </c>
      <c r="E34" s="173"/>
      <c r="F34" s="173"/>
      <c r="G34" s="226">
        <v>4449.99</v>
      </c>
      <c r="H34" s="173">
        <v>0</v>
      </c>
      <c r="I34" s="172">
        <f t="shared" si="6"/>
        <v>14583.99</v>
      </c>
      <c r="J34" s="172">
        <f t="shared" si="0"/>
        <v>291.6798</v>
      </c>
      <c r="K34" s="172">
        <f t="shared" si="1"/>
        <v>14875.6698</v>
      </c>
      <c r="L34" s="172">
        <f>K34*0.07</f>
        <v>1041.296886</v>
      </c>
      <c r="M34" s="172">
        <f t="shared" si="2"/>
        <v>15916.966686</v>
      </c>
    </row>
    <row r="35" spans="1:13" ht="15">
      <c r="A35" s="428"/>
      <c r="B35" s="37" t="s">
        <v>191</v>
      </c>
      <c r="C35" s="206">
        <v>5000</v>
      </c>
      <c r="D35" s="206">
        <v>1100</v>
      </c>
      <c r="E35" s="206">
        <v>450</v>
      </c>
      <c r="F35" s="206"/>
      <c r="G35" s="206">
        <v>4500</v>
      </c>
      <c r="H35" s="261">
        <v>0</v>
      </c>
      <c r="I35" s="172">
        <f>SUM(C35:H35)</f>
        <v>11050</v>
      </c>
      <c r="J35" s="172">
        <f t="shared" si="0"/>
        <v>221</v>
      </c>
      <c r="K35" s="172">
        <f t="shared" si="1"/>
        <v>11271</v>
      </c>
      <c r="L35" s="172">
        <f>K35*0.07</f>
        <v>788.97</v>
      </c>
      <c r="M35" s="172">
        <f t="shared" si="2"/>
        <v>12059.97</v>
      </c>
    </row>
    <row r="36" spans="1:13" ht="18.75" customHeight="1" thickBot="1">
      <c r="A36" s="428"/>
      <c r="B36" s="37" t="s">
        <v>197</v>
      </c>
      <c r="C36" s="174">
        <v>7000</v>
      </c>
      <c r="D36" s="174">
        <v>1100</v>
      </c>
      <c r="E36" s="174"/>
      <c r="F36" s="174"/>
      <c r="G36" s="174"/>
      <c r="H36" s="174"/>
      <c r="I36" s="175">
        <f t="shared" si="6"/>
        <v>8100</v>
      </c>
      <c r="J36" s="172">
        <f t="shared" si="0"/>
        <v>162</v>
      </c>
      <c r="K36" s="172">
        <f t="shared" si="1"/>
        <v>8262</v>
      </c>
      <c r="L36" s="172">
        <f>K36*0.07</f>
        <v>578.34</v>
      </c>
      <c r="M36" s="172">
        <f t="shared" si="2"/>
        <v>8840.34</v>
      </c>
    </row>
    <row r="37" spans="1:13" ht="15.75" thickBot="1">
      <c r="A37" s="429" t="s">
        <v>194</v>
      </c>
      <c r="B37" s="430"/>
      <c r="C37" s="177">
        <f aca="true" t="shared" si="8" ref="C37:M37">SUM(C31:C36)</f>
        <v>63256</v>
      </c>
      <c r="D37" s="177">
        <f>SUM(D31:D36)</f>
        <v>8530</v>
      </c>
      <c r="E37" s="177">
        <f t="shared" si="8"/>
        <v>9570</v>
      </c>
      <c r="F37" s="177">
        <f t="shared" si="8"/>
        <v>0</v>
      </c>
      <c r="G37" s="177">
        <f t="shared" si="8"/>
        <v>27779.989999999998</v>
      </c>
      <c r="H37" s="177">
        <f t="shared" si="8"/>
        <v>0</v>
      </c>
      <c r="I37" s="177">
        <f t="shared" si="8"/>
        <v>109135.99</v>
      </c>
      <c r="J37" s="177">
        <f t="shared" si="8"/>
        <v>2182.7198</v>
      </c>
      <c r="K37" s="177">
        <f t="shared" si="8"/>
        <v>111318.70980000001</v>
      </c>
      <c r="L37" s="177">
        <f t="shared" si="8"/>
        <v>7792.309686000001</v>
      </c>
      <c r="M37" s="177">
        <f t="shared" si="8"/>
        <v>119111.019486</v>
      </c>
    </row>
    <row r="38" spans="1:13" ht="15">
      <c r="A38" s="427" t="s">
        <v>192</v>
      </c>
      <c r="B38" s="36" t="s">
        <v>206</v>
      </c>
      <c r="C38" s="172">
        <v>9473</v>
      </c>
      <c r="D38" s="172"/>
      <c r="E38" s="172">
        <v>350</v>
      </c>
      <c r="F38" s="172"/>
      <c r="G38" s="172"/>
      <c r="H38" s="172"/>
      <c r="I38" s="172">
        <f>SUM(C38:H38)</f>
        <v>9823</v>
      </c>
      <c r="J38" s="172">
        <f t="shared" si="0"/>
        <v>196.46</v>
      </c>
      <c r="K38" s="172">
        <f t="shared" si="1"/>
        <v>10019.46</v>
      </c>
      <c r="L38" s="172">
        <f>K38*0.07</f>
        <v>701.3622</v>
      </c>
      <c r="M38" s="172">
        <f t="shared" si="2"/>
        <v>10720.822199999999</v>
      </c>
    </row>
    <row r="39" spans="1:13" ht="15">
      <c r="A39" s="428"/>
      <c r="B39" s="37"/>
      <c r="C39" s="173"/>
      <c r="D39" s="173"/>
      <c r="E39" s="173"/>
      <c r="F39" s="173"/>
      <c r="G39" s="173"/>
      <c r="H39" s="173"/>
      <c r="I39" s="172"/>
      <c r="J39" s="172"/>
      <c r="K39" s="172"/>
      <c r="L39" s="172"/>
      <c r="M39" s="172"/>
    </row>
    <row r="40" spans="1:13" ht="20.25">
      <c r="A40" s="428"/>
      <c r="B40" s="37" t="s">
        <v>173</v>
      </c>
      <c r="C40" s="206"/>
      <c r="D40" s="206">
        <v>2550</v>
      </c>
      <c r="E40" s="206"/>
      <c r="F40" s="206"/>
      <c r="G40" s="206"/>
      <c r="H40" s="206"/>
      <c r="I40" s="172">
        <f>SUM(C40:H40)</f>
        <v>2550</v>
      </c>
      <c r="J40" s="172">
        <f t="shared" si="0"/>
        <v>51</v>
      </c>
      <c r="K40" s="172">
        <f t="shared" si="1"/>
        <v>2601</v>
      </c>
      <c r="L40" s="172">
        <f>K40*0.07</f>
        <v>182.07000000000002</v>
      </c>
      <c r="M40" s="172">
        <f t="shared" si="2"/>
        <v>2783.07</v>
      </c>
    </row>
    <row r="41" spans="1:13" ht="15">
      <c r="A41" s="428"/>
      <c r="B41" s="37" t="s">
        <v>190</v>
      </c>
      <c r="C41" s="206">
        <v>4286</v>
      </c>
      <c r="D41" s="206">
        <v>2820</v>
      </c>
      <c r="E41" s="206"/>
      <c r="F41" s="206"/>
      <c r="G41" s="206">
        <v>5200</v>
      </c>
      <c r="H41" s="206"/>
      <c r="I41" s="172">
        <f>SUM(C41:H41)</f>
        <v>12306</v>
      </c>
      <c r="J41" s="172">
        <f t="shared" si="0"/>
        <v>246.12</v>
      </c>
      <c r="K41" s="172">
        <f t="shared" si="1"/>
        <v>12552.12</v>
      </c>
      <c r="L41" s="172">
        <v>1125.77</v>
      </c>
      <c r="M41" s="172">
        <f t="shared" si="2"/>
        <v>13677.890000000001</v>
      </c>
    </row>
    <row r="42" spans="1:13" ht="15">
      <c r="A42" s="428"/>
      <c r="B42" s="37" t="s">
        <v>191</v>
      </c>
      <c r="C42" s="206">
        <v>5400</v>
      </c>
      <c r="D42" s="206">
        <v>1650</v>
      </c>
      <c r="E42" s="206">
        <v>450</v>
      </c>
      <c r="F42" s="206"/>
      <c r="G42" s="206">
        <v>4700</v>
      </c>
      <c r="H42" s="206">
        <v>0</v>
      </c>
      <c r="I42" s="172">
        <f>SUM(C42:H42)</f>
        <v>12200</v>
      </c>
      <c r="J42" s="172">
        <f t="shared" si="0"/>
        <v>244</v>
      </c>
      <c r="K42" s="172">
        <f t="shared" si="1"/>
        <v>12444</v>
      </c>
      <c r="L42" s="172">
        <f>K42*0.07</f>
        <v>871.08</v>
      </c>
      <c r="M42" s="172">
        <f t="shared" si="2"/>
        <v>13315.08</v>
      </c>
    </row>
    <row r="43" spans="1:13" ht="18" customHeight="1" thickBot="1">
      <c r="A43" s="428"/>
      <c r="B43" s="37" t="s">
        <v>197</v>
      </c>
      <c r="C43" s="174">
        <v>12000</v>
      </c>
      <c r="D43" s="174">
        <v>4164</v>
      </c>
      <c r="E43" s="174">
        <v>1800</v>
      </c>
      <c r="F43" s="174"/>
      <c r="G43" s="174">
        <v>200</v>
      </c>
      <c r="H43" s="174"/>
      <c r="I43" s="175">
        <f>SUM(C43:H43)</f>
        <v>18164</v>
      </c>
      <c r="J43" s="172">
        <f t="shared" si="0"/>
        <v>363.28000000000003</v>
      </c>
      <c r="K43" s="172">
        <f t="shared" si="1"/>
        <v>18527.28</v>
      </c>
      <c r="L43" s="172">
        <f>K43*0.07</f>
        <v>1296.9096</v>
      </c>
      <c r="M43" s="172">
        <f t="shared" si="2"/>
        <v>19824.189599999998</v>
      </c>
    </row>
    <row r="44" spans="1:13" ht="15.75" thickBot="1">
      <c r="A44" s="429" t="s">
        <v>193</v>
      </c>
      <c r="B44" s="430"/>
      <c r="C44" s="177">
        <f>SUM(C38:C43)</f>
        <v>31159</v>
      </c>
      <c r="D44" s="177">
        <f aca="true" t="shared" si="9" ref="D44:J44">SUM(D38:D43)</f>
        <v>11184</v>
      </c>
      <c r="E44" s="177">
        <f t="shared" si="9"/>
        <v>2600</v>
      </c>
      <c r="F44" s="177">
        <f t="shared" si="9"/>
        <v>0</v>
      </c>
      <c r="G44" s="177">
        <f t="shared" si="9"/>
        <v>10100</v>
      </c>
      <c r="H44" s="177">
        <f t="shared" si="9"/>
        <v>0</v>
      </c>
      <c r="I44" s="177">
        <f t="shared" si="9"/>
        <v>55043</v>
      </c>
      <c r="J44" s="177">
        <f t="shared" si="9"/>
        <v>1100.8600000000001</v>
      </c>
      <c r="K44" s="177">
        <f>SUM(K38:K43)</f>
        <v>56143.86</v>
      </c>
      <c r="L44" s="177">
        <f>SUM(L38:L43)</f>
        <v>4177.1918000000005</v>
      </c>
      <c r="M44" s="177">
        <f>SUM(M38:M43)</f>
        <v>60321.0518</v>
      </c>
    </row>
    <row r="45" spans="1:13" s="38" customFormat="1" ht="31.5" customHeight="1" thickBot="1">
      <c r="A45" s="412" t="s">
        <v>129</v>
      </c>
      <c r="B45" s="433"/>
      <c r="C45" s="54">
        <f aca="true" t="shared" si="10" ref="C45:H45">C9+C16+C23+C44+C30+C37</f>
        <v>285259</v>
      </c>
      <c r="D45" s="54">
        <f t="shared" si="10"/>
        <v>67508</v>
      </c>
      <c r="E45" s="54">
        <f t="shared" si="10"/>
        <v>23643.89</v>
      </c>
      <c r="F45" s="54">
        <f t="shared" si="10"/>
        <v>0</v>
      </c>
      <c r="G45" s="54">
        <f t="shared" si="10"/>
        <v>63172.57</v>
      </c>
      <c r="H45" s="54">
        <f t="shared" si="10"/>
        <v>0</v>
      </c>
      <c r="I45" s="54">
        <f>SUM(C45:H45)</f>
        <v>439583.46</v>
      </c>
      <c r="J45" s="54">
        <f>I45*0.02</f>
        <v>8791.6692</v>
      </c>
      <c r="K45" s="54">
        <f>I45+J45</f>
        <v>448375.1292</v>
      </c>
      <c r="L45" s="54">
        <f>K45*0.07</f>
        <v>31386.259044000006</v>
      </c>
      <c r="M45" s="54">
        <f>K45+L45</f>
        <v>479761.38824400003</v>
      </c>
    </row>
    <row r="46" spans="1:13" s="38" customFormat="1" ht="18.75" thickBot="1">
      <c r="A46" s="434" t="s">
        <v>119</v>
      </c>
      <c r="B46" s="435"/>
      <c r="C46" s="191">
        <f aca="true" t="shared" si="11" ref="C46:I46">C45/$I$45</f>
        <v>0.6489302395499594</v>
      </c>
      <c r="D46" s="191">
        <f t="shared" si="11"/>
        <v>0.15357265716958504</v>
      </c>
      <c r="E46" s="191">
        <f t="shared" si="11"/>
        <v>0.05378703284240949</v>
      </c>
      <c r="F46" s="191">
        <f t="shared" si="11"/>
        <v>0</v>
      </c>
      <c r="G46" s="191">
        <f t="shared" si="11"/>
        <v>0.14371007043804604</v>
      </c>
      <c r="H46" s="191">
        <f t="shared" si="11"/>
        <v>0</v>
      </c>
      <c r="I46" s="191">
        <f t="shared" si="11"/>
        <v>1</v>
      </c>
      <c r="J46" s="191">
        <f>J45/I45</f>
        <v>0.02</v>
      </c>
      <c r="K46" s="55"/>
      <c r="L46" s="55">
        <f>L45/I45</f>
        <v>0.0714</v>
      </c>
      <c r="M46" s="55"/>
    </row>
    <row r="47" ht="15">
      <c r="L47" s="207"/>
    </row>
    <row r="48" spans="1:13" ht="15">
      <c r="A48" s="422" t="s">
        <v>174</v>
      </c>
      <c r="B48" s="422"/>
      <c r="C48" s="422"/>
      <c r="D48" s="422"/>
      <c r="E48" s="422"/>
      <c r="F48" s="422"/>
      <c r="G48" s="422"/>
      <c r="H48" s="351"/>
      <c r="I48" s="351"/>
      <c r="J48" s="351"/>
      <c r="K48" s="351"/>
      <c r="L48" s="351"/>
      <c r="M48" s="351"/>
    </row>
  </sheetData>
  <sheetProtection/>
  <mergeCells count="16">
    <mergeCell ref="A45:B45"/>
    <mergeCell ref="A46:B46"/>
    <mergeCell ref="A16:B16"/>
    <mergeCell ref="A17:A22"/>
    <mergeCell ref="A23:B23"/>
    <mergeCell ref="A37:B37"/>
    <mergeCell ref="A1:M1"/>
    <mergeCell ref="A48:G48"/>
    <mergeCell ref="A3:A8"/>
    <mergeCell ref="A38:A43"/>
    <mergeCell ref="A44:B44"/>
    <mergeCell ref="A9:B9"/>
    <mergeCell ref="A10:A15"/>
    <mergeCell ref="A24:A29"/>
    <mergeCell ref="A30:B30"/>
    <mergeCell ref="A31:A36"/>
  </mergeCells>
  <printOptions/>
  <pageMargins left="0.7086614173228347" right="0.7086614173228347" top="0.7480314960629921" bottom="0.7480314960629921" header="0.31496062992125984" footer="0.31496062992125984"/>
  <pageSetup horizontalDpi="600" verticalDpi="600" orientation="landscape" paperSize="9" scale="68" r:id="rId1"/>
  <headerFooter alignWithMargins="0">
    <oddFooter>&amp;L&amp;"Arial,Bold"&amp;9 2009&amp;C&amp;"Arial,Italic"&amp;9DRAFT  Table 3 - Expected distribution per Group of Activities, partners and costs&amp;R&amp;N</oddFooter>
  </headerFooter>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1:G43"/>
  <sheetViews>
    <sheetView zoomScale="85" zoomScaleNormal="85" zoomScaleSheetLayoutView="100" workbookViewId="0" topLeftCell="A1">
      <selection activeCell="A7" sqref="A7:B7"/>
    </sheetView>
  </sheetViews>
  <sheetFormatPr defaultColWidth="8.8515625" defaultRowHeight="12.75"/>
  <cols>
    <col min="1" max="1" width="18.57421875" style="7" customWidth="1"/>
    <col min="2" max="2" width="33.8515625" style="7" customWidth="1"/>
    <col min="3" max="3" width="15.421875" style="26" customWidth="1"/>
    <col min="4" max="4" width="11.28125" style="26" customWidth="1"/>
    <col min="5" max="5" width="10.57421875" style="48" customWidth="1"/>
    <col min="6" max="16384" width="8.8515625" style="7" customWidth="1"/>
  </cols>
  <sheetData>
    <row r="1" spans="1:5" ht="23.25" customHeight="1" thickBot="1">
      <c r="A1" s="449" t="s">
        <v>175</v>
      </c>
      <c r="B1" s="450"/>
      <c r="C1" s="450"/>
      <c r="D1" s="451"/>
      <c r="E1" s="178"/>
    </row>
    <row r="2" spans="1:5" ht="19.5" customHeight="1" thickBot="1">
      <c r="A2" s="39"/>
      <c r="B2" s="40"/>
      <c r="C2" s="41" t="s">
        <v>122</v>
      </c>
      <c r="D2" s="42" t="s">
        <v>138</v>
      </c>
      <c r="E2" s="43"/>
    </row>
    <row r="3" spans="1:5" ht="21" customHeight="1" thickBot="1">
      <c r="A3" s="459" t="s">
        <v>176</v>
      </c>
      <c r="B3" s="460"/>
      <c r="C3" s="370">
        <f>SUM(C4:C9)</f>
        <v>431785.2456</v>
      </c>
      <c r="D3" s="240">
        <f>C3/$C$17</f>
        <v>0.8999999969985079</v>
      </c>
      <c r="E3" s="44">
        <f>IF(C3="","",IF(D3&gt;90%,"ERROR: MAXIMUM 90%",IF(C3&gt;700000,"ERROR: MAXIMUM € 700000","")))</f>
      </c>
    </row>
    <row r="4" spans="1:7" ht="17.25" customHeight="1" thickBot="1">
      <c r="A4" s="454" t="s">
        <v>202</v>
      </c>
      <c r="B4" s="455"/>
      <c r="C4" s="371">
        <f>Table_2_PP_categories!C14-'Table_4_Sources_ of_funding'!C11</f>
        <v>135865.22000000003</v>
      </c>
      <c r="D4" s="240">
        <f>C4/$C$17</f>
        <v>0.28319332084236837</v>
      </c>
      <c r="E4" s="44"/>
      <c r="F4"/>
      <c r="G4"/>
    </row>
    <row r="5" spans="1:7" ht="17.25" customHeight="1" thickBot="1">
      <c r="A5" s="436"/>
      <c r="B5" s="437"/>
      <c r="C5" s="371"/>
      <c r="D5" s="240"/>
      <c r="E5" s="44"/>
      <c r="F5"/>
      <c r="G5"/>
    </row>
    <row r="6" spans="1:7" ht="17.25" customHeight="1" thickBot="1">
      <c r="A6" s="439" t="s">
        <v>278</v>
      </c>
      <c r="B6" s="440" t="s">
        <v>111</v>
      </c>
      <c r="C6" s="371">
        <f>Table_2_PP_categories!D14-'Table_4_Sources_ of_funding'!C13</f>
        <v>58562.340000000004</v>
      </c>
      <c r="D6" s="240">
        <f aca="true" t="shared" si="0" ref="D6:D11">C6/$C$17</f>
        <v>0.1220655554151376</v>
      </c>
      <c r="E6" s="44"/>
      <c r="F6"/>
      <c r="G6"/>
    </row>
    <row r="7" spans="1:7" ht="17.25" customHeight="1" thickBot="1">
      <c r="A7" s="439" t="s">
        <v>327</v>
      </c>
      <c r="B7" s="440" t="s">
        <v>111</v>
      </c>
      <c r="C7" s="371">
        <f>Table_2_PP_categories!E14-'Table_4_Sources_ of_funding'!C14</f>
        <v>94040.05919999999</v>
      </c>
      <c r="D7" s="240">
        <f t="shared" si="0"/>
        <v>0.19601423128789625</v>
      </c>
      <c r="E7" s="44"/>
      <c r="F7"/>
      <c r="G7"/>
    </row>
    <row r="8" spans="1:7" ht="17.25" customHeight="1" thickBot="1">
      <c r="A8" s="439" t="s">
        <v>209</v>
      </c>
      <c r="B8" s="440" t="s">
        <v>111</v>
      </c>
      <c r="C8" s="371">
        <f>Table_2_PP_categories!F14-'Table_4_Sources_ of_funding'!C15</f>
        <v>62943.22</v>
      </c>
      <c r="D8" s="240">
        <f t="shared" si="0"/>
        <v>0.13119692807557207</v>
      </c>
      <c r="E8" s="44"/>
      <c r="F8"/>
      <c r="G8"/>
    </row>
    <row r="9" spans="1:7" ht="18" customHeight="1" thickBot="1">
      <c r="A9" s="439" t="s">
        <v>195</v>
      </c>
      <c r="B9" s="440" t="s">
        <v>111</v>
      </c>
      <c r="C9" s="371">
        <f>Table_2_PP_categories!G14-'Table_4_Sources_ of_funding'!C16</f>
        <v>80374.40639999999</v>
      </c>
      <c r="D9" s="240">
        <f t="shared" si="0"/>
        <v>0.16752996137753356</v>
      </c>
      <c r="E9" s="44"/>
      <c r="F9"/>
      <c r="G9"/>
    </row>
    <row r="10" spans="1:6" ht="21" thickBot="1">
      <c r="A10" s="441" t="s">
        <v>177</v>
      </c>
      <c r="B10" s="442"/>
      <c r="C10" s="372">
        <f>SUM(C11:C16)</f>
        <v>47976.14</v>
      </c>
      <c r="D10" s="239">
        <f t="shared" si="0"/>
        <v>0.10000000300149207</v>
      </c>
      <c r="E10" s="44"/>
      <c r="F10" s="25"/>
    </row>
    <row r="11" spans="1:6" ht="15.75" thickBot="1">
      <c r="A11" s="454" t="s">
        <v>202</v>
      </c>
      <c r="B11" s="455"/>
      <c r="C11" s="373">
        <v>15096.14</v>
      </c>
      <c r="D11" s="240">
        <f t="shared" si="0"/>
        <v>0.03146593380190538</v>
      </c>
      <c r="E11" s="45"/>
      <c r="F11" s="25"/>
    </row>
    <row r="12" spans="1:6" ht="15.75" thickBot="1">
      <c r="A12" s="436"/>
      <c r="B12" s="437"/>
      <c r="C12" s="373"/>
      <c r="D12" s="240"/>
      <c r="E12" s="45"/>
      <c r="F12" s="25"/>
    </row>
    <row r="13" spans="1:6" ht="21" thickBot="1">
      <c r="A13" s="439" t="s">
        <v>86</v>
      </c>
      <c r="B13" s="443" t="s">
        <v>111</v>
      </c>
      <c r="C13" s="374">
        <v>6506.93</v>
      </c>
      <c r="D13" s="239">
        <v>0.0135</v>
      </c>
      <c r="E13" s="45"/>
      <c r="F13" s="25"/>
    </row>
    <row r="14" spans="1:6" ht="15.75" thickBot="1">
      <c r="A14" s="439" t="s">
        <v>328</v>
      </c>
      <c r="B14" s="443" t="s">
        <v>111</v>
      </c>
      <c r="C14" s="374">
        <v>10448.89</v>
      </c>
      <c r="D14" s="239">
        <f>C14/$C$17</f>
        <v>0.021779347637435203</v>
      </c>
      <c r="E14" s="45"/>
      <c r="F14" s="25"/>
    </row>
    <row r="15" spans="1:6" ht="15.75" thickBot="1">
      <c r="A15" s="204" t="s">
        <v>87</v>
      </c>
      <c r="B15" s="205"/>
      <c r="C15" s="374">
        <v>6993.69</v>
      </c>
      <c r="D15" s="239">
        <f>C15/$C$17</f>
        <v>0.014577434136875227</v>
      </c>
      <c r="E15" s="45"/>
      <c r="F15" s="25"/>
    </row>
    <row r="16" spans="1:6" ht="18" customHeight="1" thickBot="1">
      <c r="A16" s="204" t="s">
        <v>88</v>
      </c>
      <c r="B16" s="205"/>
      <c r="C16" s="374">
        <v>8930.49</v>
      </c>
      <c r="D16" s="239">
        <f>C16/$C$17</f>
        <v>0.018614440986807087</v>
      </c>
      <c r="E16" s="45"/>
      <c r="F16" s="25"/>
    </row>
    <row r="17" spans="1:6" ht="18.75" thickBot="1">
      <c r="A17" s="441" t="s">
        <v>149</v>
      </c>
      <c r="B17" s="444"/>
      <c r="C17" s="359">
        <f>C3+C10</f>
        <v>479761.38560000004</v>
      </c>
      <c r="D17" s="239">
        <f>C17/$C$17</f>
        <v>1</v>
      </c>
      <c r="E17" s="45"/>
      <c r="F17" s="25"/>
    </row>
    <row r="18" spans="1:6" ht="11.25" customHeight="1" thickBot="1">
      <c r="A18" s="456"/>
      <c r="B18" s="457"/>
      <c r="C18" s="457"/>
      <c r="D18" s="458"/>
      <c r="E18" s="45"/>
      <c r="F18" s="25"/>
    </row>
    <row r="19" spans="1:5" ht="31.5" customHeight="1" thickBot="1">
      <c r="A19" s="452" t="s">
        <v>178</v>
      </c>
      <c r="B19" s="453"/>
      <c r="C19" s="53">
        <f>SUM(C20:C22)</f>
        <v>0</v>
      </c>
      <c r="D19" s="189">
        <v>0</v>
      </c>
      <c r="E19" s="45"/>
    </row>
    <row r="20" spans="1:5" ht="15.75" thickBot="1">
      <c r="A20" s="46" t="s">
        <v>111</v>
      </c>
      <c r="B20" s="47" t="s">
        <v>112</v>
      </c>
      <c r="C20" s="187"/>
      <c r="D20" s="189">
        <v>0</v>
      </c>
      <c r="E20" s="45"/>
    </row>
    <row r="21" spans="1:5" ht="15.75" thickBot="1">
      <c r="A21" s="46" t="s">
        <v>111</v>
      </c>
      <c r="B21" s="47" t="s">
        <v>112</v>
      </c>
      <c r="C21" s="187"/>
      <c r="D21" s="189">
        <v>0</v>
      </c>
      <c r="E21" s="45"/>
    </row>
    <row r="22" spans="1:5" ht="15.75" thickBot="1">
      <c r="A22" s="46" t="s">
        <v>111</v>
      </c>
      <c r="B22" s="47" t="s">
        <v>112</v>
      </c>
      <c r="C22" s="187"/>
      <c r="D22" s="189">
        <v>0</v>
      </c>
      <c r="E22" s="45"/>
    </row>
    <row r="23" spans="1:5" ht="18" thickBot="1">
      <c r="A23" s="445" t="s">
        <v>179</v>
      </c>
      <c r="B23" s="446"/>
      <c r="C23" s="52">
        <f>SUM(C24:C26)</f>
        <v>0</v>
      </c>
      <c r="D23" s="189">
        <v>0</v>
      </c>
      <c r="E23" s="45"/>
    </row>
    <row r="24" spans="1:5" ht="15.75" thickBot="1">
      <c r="A24" s="46" t="s">
        <v>111</v>
      </c>
      <c r="B24" s="47" t="s">
        <v>112</v>
      </c>
      <c r="C24" s="187"/>
      <c r="D24" s="189">
        <v>0</v>
      </c>
      <c r="E24" s="45"/>
    </row>
    <row r="25" spans="1:5" ht="15.75" thickBot="1">
      <c r="A25" s="46" t="s">
        <v>111</v>
      </c>
      <c r="B25" s="47" t="s">
        <v>112</v>
      </c>
      <c r="C25" s="187"/>
      <c r="D25" s="189">
        <v>0</v>
      </c>
      <c r="E25" s="45"/>
    </row>
    <row r="26" spans="1:5" ht="15.75" thickBot="1">
      <c r="A26" s="46" t="s">
        <v>111</v>
      </c>
      <c r="B26" s="47" t="s">
        <v>112</v>
      </c>
      <c r="C26" s="187"/>
      <c r="D26" s="189">
        <v>0</v>
      </c>
      <c r="E26" s="45"/>
    </row>
    <row r="27" spans="1:5" ht="18" thickBot="1">
      <c r="A27" s="445" t="s">
        <v>180</v>
      </c>
      <c r="B27" s="446"/>
      <c r="C27" s="52">
        <f>SUM(C28:C30)</f>
        <v>0</v>
      </c>
      <c r="D27" s="189">
        <v>0</v>
      </c>
      <c r="E27" s="45"/>
    </row>
    <row r="28" spans="1:5" ht="15.75" thickBot="1">
      <c r="A28" s="46" t="s">
        <v>111</v>
      </c>
      <c r="B28" s="47" t="s">
        <v>112</v>
      </c>
      <c r="C28" s="187"/>
      <c r="D28" s="189">
        <v>0</v>
      </c>
      <c r="E28" s="45"/>
    </row>
    <row r="29" spans="1:5" ht="15.75" thickBot="1">
      <c r="A29" s="46" t="s">
        <v>111</v>
      </c>
      <c r="B29" s="47" t="s">
        <v>112</v>
      </c>
      <c r="C29" s="187"/>
      <c r="D29" s="189">
        <v>0</v>
      </c>
      <c r="E29" s="45"/>
    </row>
    <row r="30" spans="1:5" ht="15.75" thickBot="1">
      <c r="A30" s="46" t="s">
        <v>111</v>
      </c>
      <c r="B30" s="47" t="s">
        <v>112</v>
      </c>
      <c r="C30" s="187"/>
      <c r="D30" s="189">
        <v>0</v>
      </c>
      <c r="E30" s="45"/>
    </row>
    <row r="31" spans="1:5" ht="18.75" thickBot="1">
      <c r="A31" s="441" t="s">
        <v>150</v>
      </c>
      <c r="B31" s="444"/>
      <c r="C31" s="188"/>
      <c r="D31" s="190">
        <v>0</v>
      </c>
      <c r="E31" s="45"/>
    </row>
    <row r="32" spans="1:5" ht="18">
      <c r="A32" s="62"/>
      <c r="B32" s="59"/>
      <c r="C32" s="60"/>
      <c r="D32" s="61"/>
      <c r="E32" s="45"/>
    </row>
    <row r="33" spans="1:5" ht="16.5" customHeight="1">
      <c r="A33" s="438" t="s">
        <v>181</v>
      </c>
      <c r="B33" s="438"/>
      <c r="C33" s="60"/>
      <c r="D33" s="61"/>
      <c r="E33" s="45"/>
    </row>
    <row r="34" spans="1:5" s="50" customFormat="1" ht="26.25" customHeight="1">
      <c r="A34" s="447" t="s">
        <v>182</v>
      </c>
      <c r="B34" s="447"/>
      <c r="C34" s="447"/>
      <c r="D34" s="447"/>
      <c r="E34" s="49"/>
    </row>
    <row r="35" spans="1:5" s="50" customFormat="1" ht="18" customHeight="1">
      <c r="A35" s="447" t="s">
        <v>183</v>
      </c>
      <c r="B35" s="447"/>
      <c r="C35" s="447"/>
      <c r="D35" s="447"/>
      <c r="E35" s="49"/>
    </row>
    <row r="36" spans="1:5" s="50" customFormat="1" ht="29.25" customHeight="1">
      <c r="A36" s="447" t="s">
        <v>184</v>
      </c>
      <c r="B36" s="447"/>
      <c r="C36" s="447"/>
      <c r="D36" s="447"/>
      <c r="E36" s="49"/>
    </row>
    <row r="37" spans="1:5" s="50" customFormat="1" ht="42" customHeight="1">
      <c r="A37" s="447" t="s">
        <v>185</v>
      </c>
      <c r="B37" s="447"/>
      <c r="C37" s="447"/>
      <c r="D37" s="447"/>
      <c r="E37" s="49"/>
    </row>
    <row r="38" spans="1:5" s="50" customFormat="1" ht="42" customHeight="1">
      <c r="A38" s="447" t="s">
        <v>186</v>
      </c>
      <c r="B38" s="447"/>
      <c r="C38" s="447"/>
      <c r="D38" s="447"/>
      <c r="E38" s="49"/>
    </row>
    <row r="39" spans="1:5" s="50" customFormat="1" ht="42.75" customHeight="1">
      <c r="A39" s="447" t="s">
        <v>187</v>
      </c>
      <c r="B39" s="447"/>
      <c r="C39" s="447"/>
      <c r="D39" s="447"/>
      <c r="E39" s="49"/>
    </row>
    <row r="40" spans="1:4" ht="16.5" customHeight="1">
      <c r="A40" s="447" t="s">
        <v>188</v>
      </c>
      <c r="B40" s="448"/>
      <c r="C40" s="448"/>
      <c r="D40" s="448"/>
    </row>
    <row r="43" ht="15">
      <c r="A43" s="7" t="s">
        <v>120</v>
      </c>
    </row>
  </sheetData>
  <sheetProtection/>
  <mergeCells count="27">
    <mergeCell ref="A1:D1"/>
    <mergeCell ref="A19:B19"/>
    <mergeCell ref="A11:B11"/>
    <mergeCell ref="A12:B12"/>
    <mergeCell ref="A6:B6"/>
    <mergeCell ref="A7:B7"/>
    <mergeCell ref="A13:B13"/>
    <mergeCell ref="A18:D18"/>
    <mergeCell ref="A3:B3"/>
    <mergeCell ref="A4:B4"/>
    <mergeCell ref="A40:D40"/>
    <mergeCell ref="A35:D35"/>
    <mergeCell ref="A31:B31"/>
    <mergeCell ref="A39:D39"/>
    <mergeCell ref="A37:D37"/>
    <mergeCell ref="A38:D38"/>
    <mergeCell ref="A36:D36"/>
    <mergeCell ref="A34:D34"/>
    <mergeCell ref="A5:B5"/>
    <mergeCell ref="A33:B33"/>
    <mergeCell ref="A9:B9"/>
    <mergeCell ref="A10:B10"/>
    <mergeCell ref="A14:B14"/>
    <mergeCell ref="A8:B8"/>
    <mergeCell ref="A17:B17"/>
    <mergeCell ref="A23:B23"/>
    <mergeCell ref="A27:B27"/>
  </mergeCells>
  <printOptions/>
  <pageMargins left="0.36" right="0.44" top="0.75" bottom="0.75" header="0.3" footer="0.3"/>
  <pageSetup horizontalDpi="600" verticalDpi="600" orientation="portrait" paperSize="9" scale="93" r:id="rId1"/>
  <headerFooter alignWithMargins="0">
    <oddFooter>&amp;L&amp;"Arial,Bold"&amp;9DRAFT&amp;C&amp;"Arial,Italic"&amp;9 Table 4 - Sources of funding&amp;R&amp;N</oddFooter>
  </headerFooter>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2013-09-05T09:01:21Z</cp:lastPrinted>
  <dcterms:created xsi:type="dcterms:W3CDTF">2000-04-10T10:46:44Z</dcterms:created>
  <dcterms:modified xsi:type="dcterms:W3CDTF">2013-09-30T10:43:46Z</dcterms:modified>
  <cp:category/>
  <cp:version/>
  <cp:contentType/>
  <cp:contentStatus/>
</cp:coreProperties>
</file>